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showInkAnnotation="0" codeName="ThisWorkbook" autoCompressPictures="0"/>
  <mc:AlternateContent xmlns:mc="http://schemas.openxmlformats.org/markup-compatibility/2006">
    <mc:Choice Requires="x15">
      <x15ac:absPath xmlns:x15ac="http://schemas.microsoft.com/office/spreadsheetml/2010/11/ac" url="C:\Users\LyzMarcela\Desktop\Recursos de Once\REC11_14\"/>
    </mc:Choice>
  </mc:AlternateContent>
  <workbookProtection workbookAlgorithmName="SHA-512" workbookHashValue="hX79YNGfHMUCcosWMoH0GQuhNo2gkebFrfW3do2TOcvwqaujU9m0uwOL5UkRtWEspAy/ISD2JB8+jf057W9mVA==" workbookSaltValue="uRz/CDpmZ5ecKheoN1C0Jw==" workbookSpinCount="100000" lockStructure="1"/>
  <bookViews>
    <workbookView xWindow="0" yWindow="0" windowWidth="15330" windowHeight="4635" tabRatio="500"/>
  </bookViews>
  <sheets>
    <sheet name="Solicitud gráfica" sheetId="1" r:id="rId1"/>
    <sheet name="Ayuda" sheetId="2" r:id="rId2"/>
    <sheet name="Definición técnica de imagenes" sheetId="3" r:id="rId3"/>
  </sheets>
  <definedNames>
    <definedName name="Formato">'Solicitud gráfica'!$L$2:$L$3</definedName>
    <definedName name="Ubicación">'Solicitud gráfica'!$M$2:$M$6</definedName>
  </definedNames>
  <calcPr calcId="152511"/>
</workbook>
</file>

<file path=xl/calcChain.xml><?xml version="1.0" encoding="utf-8"?>
<calcChain xmlns="http://schemas.openxmlformats.org/spreadsheetml/2006/main">
  <c r="O13" i="1" l="1"/>
  <c r="O14" i="1"/>
  <c r="O15" i="1"/>
  <c r="O16" i="1"/>
  <c r="O17" i="1"/>
  <c r="O18" i="1"/>
  <c r="O19" i="1"/>
  <c r="O20" i="1"/>
  <c r="O21" i="1"/>
  <c r="O22" i="1"/>
  <c r="O23" i="1"/>
  <c r="O24" i="1"/>
  <c r="O12" i="1"/>
  <c r="O3" i="1"/>
  <c r="O4" i="1"/>
  <c r="O5" i="1"/>
  <c r="O6" i="1"/>
  <c r="O7" i="1"/>
  <c r="O8" i="1"/>
  <c r="O9" i="1"/>
  <c r="O10" i="1"/>
  <c r="O11" i="1"/>
  <c r="O2" i="1"/>
  <c r="I11" i="1" l="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I54" i="1"/>
  <c r="I55" i="1"/>
  <c r="H55" i="1" s="1"/>
  <c r="I56" i="1"/>
  <c r="I57" i="1"/>
  <c r="H57" i="1" s="1"/>
  <c r="I58" i="1"/>
  <c r="I59" i="1"/>
  <c r="H59" i="1" s="1"/>
  <c r="I60" i="1"/>
  <c r="I61" i="1"/>
  <c r="H61" i="1" s="1"/>
  <c r="I62" i="1"/>
  <c r="I63" i="1"/>
  <c r="H63" i="1" s="1"/>
  <c r="I64" i="1"/>
  <c r="H64" i="1" s="1"/>
  <c r="I65" i="1"/>
  <c r="H65" i="1" s="1"/>
  <c r="I66" i="1"/>
  <c r="H66" i="1" s="1"/>
  <c r="I67" i="1"/>
  <c r="H67" i="1" s="1"/>
  <c r="I68" i="1"/>
  <c r="H68" i="1" s="1"/>
  <c r="I69" i="1"/>
  <c r="H69" i="1" s="1"/>
  <c r="I70" i="1"/>
  <c r="H70" i="1" s="1"/>
  <c r="I71" i="1"/>
  <c r="H71" i="1" s="1"/>
  <c r="I72" i="1"/>
  <c r="H72" i="1" s="1"/>
  <c r="I73" i="1"/>
  <c r="H73" i="1" s="1"/>
  <c r="I74" i="1"/>
  <c r="H74" i="1" s="1"/>
  <c r="I75" i="1"/>
  <c r="H75" i="1" s="1"/>
  <c r="I76" i="1"/>
  <c r="H76" i="1" s="1"/>
  <c r="I77" i="1"/>
  <c r="H77" i="1" s="1"/>
  <c r="I78" i="1"/>
  <c r="H78" i="1" s="1"/>
  <c r="I79" i="1"/>
  <c r="H79" i="1" s="1"/>
  <c r="I80" i="1"/>
  <c r="H80" i="1" s="1"/>
  <c r="I81" i="1"/>
  <c r="H81" i="1" s="1"/>
  <c r="I82" i="1"/>
  <c r="H82" i="1" s="1"/>
  <c r="F83" i="1"/>
  <c r="G83" i="1" s="1"/>
  <c r="I83" i="1"/>
  <c r="H83" i="1" s="1"/>
  <c r="F84" i="1"/>
  <c r="G84" i="1" s="1"/>
  <c r="I84" i="1"/>
  <c r="H84" i="1" s="1"/>
  <c r="F85" i="1"/>
  <c r="G85" i="1" s="1"/>
  <c r="I85" i="1"/>
  <c r="H85" i="1" s="1"/>
  <c r="F86" i="1"/>
  <c r="G86" i="1" s="1"/>
  <c r="I86" i="1"/>
  <c r="H86" i="1" s="1"/>
  <c r="F87" i="1"/>
  <c r="G87" i="1" s="1"/>
  <c r="I87" i="1"/>
  <c r="H87" i="1" s="1"/>
  <c r="F88" i="1"/>
  <c r="G88" i="1" s="1"/>
  <c r="I88" i="1"/>
  <c r="H88" i="1" s="1"/>
  <c r="F89" i="1"/>
  <c r="G89" i="1" s="1"/>
  <c r="I89" i="1"/>
  <c r="H89" i="1" s="1"/>
  <c r="F90" i="1"/>
  <c r="G90" i="1" s="1"/>
  <c r="I90" i="1"/>
  <c r="H90" i="1" s="1"/>
  <c r="F91" i="1"/>
  <c r="G91" i="1" s="1"/>
  <c r="I91" i="1"/>
  <c r="H91" i="1" s="1"/>
  <c r="F92" i="1"/>
  <c r="G92" i="1" s="1"/>
  <c r="I92" i="1"/>
  <c r="H92" i="1" s="1"/>
  <c r="F93" i="1"/>
  <c r="G93" i="1" s="1"/>
  <c r="I93" i="1"/>
  <c r="H93" i="1" s="1"/>
  <c r="F94" i="1"/>
  <c r="G94" i="1" s="1"/>
  <c r="I94" i="1"/>
  <c r="H94" i="1" s="1"/>
  <c r="F95" i="1"/>
  <c r="G95" i="1" s="1"/>
  <c r="I95" i="1"/>
  <c r="H95" i="1" s="1"/>
  <c r="F96" i="1"/>
  <c r="G96" i="1" s="1"/>
  <c r="I96" i="1"/>
  <c r="H96" i="1" s="1"/>
  <c r="F97" i="1"/>
  <c r="G97" i="1" s="1"/>
  <c r="I97" i="1"/>
  <c r="H97" i="1" s="1"/>
  <c r="F98" i="1"/>
  <c r="G98" i="1" s="1"/>
  <c r="I98" i="1"/>
  <c r="H98" i="1" s="1"/>
  <c r="F99" i="1"/>
  <c r="G99" i="1" s="1"/>
  <c r="I99" i="1"/>
  <c r="H99" i="1" s="1"/>
  <c r="F100" i="1"/>
  <c r="G100" i="1" s="1"/>
  <c r="I100" i="1"/>
  <c r="H100" i="1" s="1"/>
  <c r="F101" i="1"/>
  <c r="G101" i="1" s="1"/>
  <c r="I101" i="1"/>
  <c r="H101" i="1" s="1"/>
  <c r="F102" i="1"/>
  <c r="G102" i="1" s="1"/>
  <c r="I102" i="1"/>
  <c r="H102" i="1" s="1"/>
  <c r="F103" i="1"/>
  <c r="G103" i="1" s="1"/>
  <c r="I103" i="1"/>
  <c r="H103" i="1" s="1"/>
  <c r="F104" i="1"/>
  <c r="G104" i="1" s="1"/>
  <c r="I104" i="1"/>
  <c r="H104" i="1" s="1"/>
  <c r="F105" i="1"/>
  <c r="G105" i="1" s="1"/>
  <c r="I105" i="1"/>
  <c r="H105" i="1" s="1"/>
  <c r="F106" i="1"/>
  <c r="G106" i="1" s="1"/>
  <c r="I106" i="1"/>
  <c r="H106" i="1" s="1"/>
  <c r="F107" i="1"/>
  <c r="G107" i="1" s="1"/>
  <c r="I107" i="1"/>
  <c r="H107" i="1" s="1"/>
  <c r="F108" i="1"/>
  <c r="G108" i="1" s="1"/>
  <c r="I108" i="1"/>
  <c r="H108" i="1" s="1"/>
  <c r="H56" i="1" l="1"/>
  <c r="H60" i="1"/>
  <c r="H62" i="1"/>
  <c r="H58" i="1"/>
  <c r="H54" i="1"/>
  <c r="H53" i="1"/>
  <c r="H52" i="1"/>
  <c r="H51" i="1"/>
  <c r="H50" i="1"/>
  <c r="H49" i="1"/>
  <c r="H48" i="1"/>
  <c r="H47" i="1"/>
  <c r="H46" i="1"/>
  <c r="H45" i="1"/>
  <c r="H44" i="1"/>
  <c r="H43" i="1"/>
  <c r="H42" i="1"/>
  <c r="H41" i="1"/>
  <c r="H40" i="1"/>
  <c r="H39" i="1"/>
  <c r="H38" i="1"/>
  <c r="H37" i="1"/>
  <c r="H36" i="1"/>
  <c r="H35" i="1"/>
  <c r="H34" i="1"/>
  <c r="H33" i="1"/>
  <c r="H32" i="1"/>
  <c r="H31" i="1"/>
  <c r="H30" i="1"/>
  <c r="H29" i="1"/>
  <c r="H28" i="1"/>
  <c r="H27" i="1"/>
  <c r="H26" i="1"/>
  <c r="H25" i="1"/>
  <c r="H24" i="1"/>
  <c r="H23" i="1"/>
  <c r="H22" i="1"/>
  <c r="H21" i="1"/>
  <c r="H20" i="1"/>
  <c r="H19" i="1"/>
  <c r="H18" i="1"/>
  <c r="H17" i="1"/>
  <c r="H16" i="1"/>
  <c r="H15" i="1"/>
  <c r="H14" i="1"/>
  <c r="H13" i="1"/>
  <c r="F12" i="1"/>
  <c r="G12" i="1" s="1"/>
  <c r="H12" i="1"/>
  <c r="H11" i="1"/>
  <c r="K45" i="2"/>
  <c r="J21" i="2"/>
  <c r="I21" i="2"/>
  <c r="H21" i="2"/>
  <c r="D18" i="2"/>
  <c r="D17" i="2"/>
  <c r="D7" i="2"/>
  <c r="D5" i="2"/>
  <c r="C108" i="1"/>
  <c r="A108" i="1"/>
  <c r="C107" i="1"/>
  <c r="A107" i="1"/>
  <c r="C106" i="1"/>
  <c r="A106" i="1"/>
  <c r="C105" i="1"/>
  <c r="A105" i="1"/>
  <c r="C104" i="1"/>
  <c r="A104" i="1"/>
  <c r="C103" i="1"/>
  <c r="A103" i="1"/>
  <c r="C102" i="1"/>
  <c r="A102" i="1"/>
  <c r="C101" i="1"/>
  <c r="A101" i="1"/>
  <c r="C100" i="1"/>
  <c r="A100" i="1"/>
  <c r="C99" i="1"/>
  <c r="A99" i="1"/>
  <c r="C98" i="1"/>
  <c r="A98" i="1"/>
  <c r="C97" i="1"/>
  <c r="A97" i="1"/>
  <c r="C96" i="1"/>
  <c r="A96" i="1"/>
  <c r="C95" i="1"/>
  <c r="A95" i="1"/>
  <c r="C94" i="1"/>
  <c r="A94" i="1"/>
  <c r="C93" i="1"/>
  <c r="A93" i="1"/>
  <c r="C92" i="1"/>
  <c r="A92" i="1"/>
  <c r="C91" i="1"/>
  <c r="A91" i="1"/>
  <c r="C90" i="1"/>
  <c r="A90" i="1"/>
  <c r="C89" i="1"/>
  <c r="A89" i="1"/>
  <c r="C88" i="1"/>
  <c r="A88" i="1"/>
  <c r="C87" i="1"/>
  <c r="A87" i="1"/>
  <c r="C86" i="1"/>
  <c r="A86" i="1"/>
  <c r="C85" i="1"/>
  <c r="A85" i="1"/>
  <c r="C84" i="1"/>
  <c r="A84" i="1"/>
  <c r="C83" i="1"/>
  <c r="A83" i="1"/>
  <c r="C82" i="1"/>
  <c r="A82" i="1"/>
  <c r="F82" i="1" s="1"/>
  <c r="G82" i="1" s="1"/>
  <c r="C81" i="1"/>
  <c r="A81" i="1"/>
  <c r="F81" i="1" s="1"/>
  <c r="G81" i="1" s="1"/>
  <c r="C80" i="1"/>
  <c r="A80" i="1"/>
  <c r="F80" i="1" s="1"/>
  <c r="G80" i="1" s="1"/>
  <c r="C79" i="1"/>
  <c r="A79" i="1"/>
  <c r="F79" i="1" s="1"/>
  <c r="G79" i="1" s="1"/>
  <c r="C78" i="1"/>
  <c r="A78" i="1"/>
  <c r="F78" i="1" s="1"/>
  <c r="G78" i="1" s="1"/>
  <c r="C77" i="1"/>
  <c r="A77" i="1"/>
  <c r="F77" i="1" s="1"/>
  <c r="G77" i="1" s="1"/>
  <c r="C76" i="1"/>
  <c r="A76" i="1"/>
  <c r="F76" i="1" s="1"/>
  <c r="G76" i="1" s="1"/>
  <c r="C75" i="1"/>
  <c r="A75" i="1"/>
  <c r="F75" i="1" s="1"/>
  <c r="G75" i="1" s="1"/>
  <c r="C74" i="1"/>
  <c r="A74" i="1"/>
  <c r="F74" i="1" s="1"/>
  <c r="G74" i="1" s="1"/>
  <c r="C73" i="1"/>
  <c r="A73" i="1"/>
  <c r="F73" i="1" s="1"/>
  <c r="G73" i="1" s="1"/>
  <c r="C72" i="1"/>
  <c r="A72" i="1"/>
  <c r="F72" i="1" s="1"/>
  <c r="G72" i="1" s="1"/>
  <c r="C71" i="1"/>
  <c r="A71" i="1"/>
  <c r="F71" i="1" s="1"/>
  <c r="G71" i="1" s="1"/>
  <c r="C70" i="1"/>
  <c r="A70" i="1"/>
  <c r="F70" i="1" s="1"/>
  <c r="G70" i="1" s="1"/>
  <c r="C69" i="1"/>
  <c r="A69" i="1"/>
  <c r="F69" i="1" s="1"/>
  <c r="G69" i="1" s="1"/>
  <c r="C68" i="1"/>
  <c r="A68" i="1"/>
  <c r="F68" i="1" s="1"/>
  <c r="G68" i="1" s="1"/>
  <c r="C67" i="1"/>
  <c r="A67" i="1"/>
  <c r="F67" i="1" s="1"/>
  <c r="G67" i="1" s="1"/>
  <c r="C66" i="1"/>
  <c r="A66" i="1"/>
  <c r="F66" i="1" s="1"/>
  <c r="G66" i="1" s="1"/>
  <c r="C65" i="1"/>
  <c r="A65" i="1"/>
  <c r="F65" i="1" s="1"/>
  <c r="G65" i="1" s="1"/>
  <c r="C64" i="1"/>
  <c r="A64" i="1"/>
  <c r="F64" i="1" s="1"/>
  <c r="G64" i="1" s="1"/>
  <c r="C63" i="1"/>
  <c r="A63" i="1"/>
  <c r="F63" i="1" s="1"/>
  <c r="G63" i="1" s="1"/>
  <c r="C62" i="1"/>
  <c r="C61" i="1"/>
  <c r="C60" i="1"/>
  <c r="C59" i="1"/>
  <c r="C58" i="1"/>
  <c r="C57" i="1"/>
  <c r="C56" i="1"/>
  <c r="C55" i="1"/>
  <c r="C54" i="1"/>
  <c r="C53" i="1"/>
  <c r="C52" i="1"/>
  <c r="C51" i="1"/>
  <c r="C50" i="1"/>
  <c r="C49" i="1"/>
  <c r="C48" i="1"/>
  <c r="C47" i="1"/>
  <c r="C46" i="1"/>
  <c r="C45" i="1"/>
  <c r="C44" i="1"/>
  <c r="C43" i="1"/>
  <c r="C42" i="1"/>
  <c r="C41" i="1"/>
  <c r="C40" i="1"/>
  <c r="C39" i="1"/>
  <c r="C38" i="1"/>
  <c r="C37" i="1"/>
  <c r="C36" i="1"/>
  <c r="C35" i="1"/>
  <c r="C34" i="1"/>
  <c r="C33" i="1"/>
  <c r="C32" i="1"/>
  <c r="C31" i="1"/>
  <c r="C30" i="1"/>
  <c r="C29" i="1"/>
  <c r="C28" i="1"/>
  <c r="C27" i="1"/>
  <c r="C26" i="1"/>
  <c r="C25" i="1"/>
  <c r="C24" i="1"/>
  <c r="C23" i="1"/>
  <c r="C22" i="1"/>
  <c r="C21" i="1"/>
  <c r="C20" i="1"/>
  <c r="C19" i="1"/>
  <c r="C18" i="1"/>
  <c r="C17" i="1"/>
  <c r="C16" i="1"/>
  <c r="C15" i="1"/>
  <c r="C14" i="1"/>
  <c r="C13" i="1"/>
  <c r="C12" i="1"/>
  <c r="C11" i="1"/>
  <c r="A11" i="1"/>
  <c r="A12" i="1" s="1"/>
  <c r="I10" i="1"/>
  <c r="C10" i="1"/>
  <c r="A10" i="1"/>
  <c r="M8" i="1"/>
  <c r="M7" i="1"/>
  <c r="M6" i="1"/>
  <c r="M5" i="1"/>
  <c r="F5" i="1"/>
  <c r="M4" i="1"/>
  <c r="M3" i="1"/>
  <c r="M2" i="1"/>
  <c r="M1" i="1"/>
  <c r="E9" i="1" s="1"/>
  <c r="F11" i="1" l="1"/>
  <c r="G11" i="1" s="1"/>
  <c r="H10" i="1"/>
  <c r="A13" i="1"/>
  <c r="F13" i="1" s="1"/>
  <c r="G13" i="1" s="1"/>
  <c r="F10" i="1"/>
  <c r="G10" i="1" s="1"/>
  <c r="A14" i="1" l="1"/>
  <c r="F14" i="1" s="1"/>
  <c r="G14" i="1" s="1"/>
  <c r="A15" i="1" l="1"/>
  <c r="F15" i="1" s="1"/>
  <c r="G15" i="1" s="1"/>
  <c r="A16" i="1" l="1"/>
  <c r="F16" i="1" s="1"/>
  <c r="G16" i="1" s="1"/>
  <c r="A17" i="1" l="1"/>
  <c r="F17" i="1" s="1"/>
  <c r="G17" i="1" s="1"/>
  <c r="A18" i="1" l="1"/>
  <c r="F18" i="1" s="1"/>
  <c r="G18" i="1" s="1"/>
  <c r="A19" i="1" l="1"/>
  <c r="F19" i="1" s="1"/>
  <c r="G19" i="1" s="1"/>
  <c r="A20" i="1" l="1"/>
  <c r="F20" i="1" s="1"/>
  <c r="G20" i="1" s="1"/>
  <c r="A21" i="1" l="1"/>
  <c r="F21" i="1" s="1"/>
  <c r="G21" i="1" s="1"/>
  <c r="A22" i="1" l="1"/>
  <c r="F22" i="1" s="1"/>
  <c r="G22" i="1" s="1"/>
  <c r="A23" i="1" l="1"/>
  <c r="F23" i="1" s="1"/>
  <c r="G23" i="1" s="1"/>
  <c r="A24" i="1" l="1"/>
  <c r="F24" i="1" s="1"/>
  <c r="G24" i="1" s="1"/>
  <c r="A25" i="1" l="1"/>
  <c r="F25" i="1" s="1"/>
  <c r="G25" i="1" s="1"/>
  <c r="A26" i="1" l="1"/>
  <c r="F26" i="1" s="1"/>
  <c r="G26" i="1" s="1"/>
  <c r="A27" i="1" l="1"/>
  <c r="F27" i="1" s="1"/>
  <c r="G27" i="1" s="1"/>
  <c r="A28" i="1" l="1"/>
  <c r="F28" i="1" s="1"/>
  <c r="G28" i="1" s="1"/>
  <c r="A29" i="1" l="1"/>
  <c r="F29" i="1" s="1"/>
  <c r="G29" i="1" s="1"/>
  <c r="A30" i="1" l="1"/>
  <c r="F30" i="1" s="1"/>
  <c r="G30" i="1" s="1"/>
  <c r="A31" i="1" l="1"/>
  <c r="F31" i="1" s="1"/>
  <c r="G31" i="1" s="1"/>
  <c r="A32" i="1" l="1"/>
  <c r="F32" i="1" s="1"/>
  <c r="G32" i="1" s="1"/>
  <c r="A33" i="1" l="1"/>
  <c r="F33" i="1" s="1"/>
  <c r="G33" i="1" s="1"/>
  <c r="A34" i="1" l="1"/>
  <c r="F34" i="1" s="1"/>
  <c r="G34" i="1" s="1"/>
  <c r="A35" i="1" l="1"/>
  <c r="F35" i="1" s="1"/>
  <c r="G35" i="1" s="1"/>
  <c r="A36" i="1" l="1"/>
  <c r="F36" i="1" s="1"/>
  <c r="G36" i="1" s="1"/>
  <c r="A37" i="1" l="1"/>
  <c r="F37" i="1" s="1"/>
  <c r="G37" i="1" s="1"/>
  <c r="A38" i="1" l="1"/>
  <c r="F38" i="1" s="1"/>
  <c r="G38" i="1" s="1"/>
  <c r="A39" i="1" l="1"/>
  <c r="F39" i="1" s="1"/>
  <c r="G39" i="1" s="1"/>
  <c r="A40" i="1" l="1"/>
  <c r="F40" i="1" s="1"/>
  <c r="G40" i="1" s="1"/>
  <c r="A41" i="1" l="1"/>
  <c r="F41" i="1" s="1"/>
  <c r="G41" i="1" s="1"/>
  <c r="A42" i="1" l="1"/>
  <c r="F42" i="1" s="1"/>
  <c r="G42" i="1" s="1"/>
  <c r="A43" i="1" l="1"/>
  <c r="F43" i="1" s="1"/>
  <c r="G43" i="1" s="1"/>
  <c r="A44" i="1" l="1"/>
  <c r="F44" i="1" s="1"/>
  <c r="G44" i="1" s="1"/>
  <c r="A45" i="1" l="1"/>
  <c r="F45" i="1" s="1"/>
  <c r="G45" i="1" s="1"/>
  <c r="A46" i="1" l="1"/>
  <c r="F46" i="1" s="1"/>
  <c r="G46" i="1" s="1"/>
  <c r="A47" i="1" l="1"/>
  <c r="F47" i="1" s="1"/>
  <c r="G47" i="1" s="1"/>
  <c r="A48" i="1" l="1"/>
  <c r="F48" i="1" s="1"/>
  <c r="G48" i="1" s="1"/>
  <c r="A49" i="1" l="1"/>
  <c r="F49" i="1" s="1"/>
  <c r="G49" i="1" s="1"/>
  <c r="A50" i="1" l="1"/>
  <c r="F50" i="1" s="1"/>
  <c r="G50" i="1" s="1"/>
  <c r="A51" i="1" l="1"/>
  <c r="F51" i="1" s="1"/>
  <c r="G51" i="1" s="1"/>
  <c r="A52" i="1" l="1"/>
  <c r="F52" i="1" s="1"/>
  <c r="G52" i="1" s="1"/>
  <c r="A53" i="1" l="1"/>
  <c r="F53" i="1" s="1"/>
  <c r="G53" i="1" s="1"/>
  <c r="A54" i="1" l="1"/>
  <c r="F54" i="1" s="1"/>
  <c r="G54" i="1" s="1"/>
  <c r="A55" i="1" l="1"/>
  <c r="F55" i="1" s="1"/>
  <c r="G55" i="1" s="1"/>
  <c r="A56" i="1" l="1"/>
  <c r="F56" i="1" s="1"/>
  <c r="G56" i="1" s="1"/>
  <c r="A57" i="1" l="1"/>
  <c r="F57" i="1" s="1"/>
  <c r="G57" i="1" s="1"/>
  <c r="A58" i="1" l="1"/>
  <c r="F58" i="1" s="1"/>
  <c r="G58" i="1" s="1"/>
  <c r="A59" i="1" l="1"/>
  <c r="F59" i="1" s="1"/>
  <c r="G59" i="1" s="1"/>
  <c r="A60" i="1" l="1"/>
  <c r="F60" i="1" s="1"/>
  <c r="G60" i="1" s="1"/>
  <c r="A61" i="1" l="1"/>
  <c r="F61" i="1" s="1"/>
  <c r="G61" i="1" s="1"/>
  <c r="A62" i="1" l="1"/>
  <c r="F62" i="1" s="1"/>
  <c r="G62" i="1" s="1"/>
</calcChain>
</file>

<file path=xl/sharedStrings.xml><?xml version="1.0" encoding="utf-8"?>
<sst xmlns="http://schemas.openxmlformats.org/spreadsheetml/2006/main" count="624" uniqueCount="212">
  <si>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</si>
  <si>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</si>
  <si>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</si>
  <si>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</si>
  <si>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</si>
  <si>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</si>
  <si>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</si>
  <si>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</si>
  <si>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</si>
  <si>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</si>
  <si>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</si>
  <si>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</si>
  <si>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</si>
  <si>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</si>
  <si>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</si>
  <si>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</si>
  <si>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</si>
  <si>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</si>
  <si>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</si>
  <si>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</si>
  <si>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</si>
  <si>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</si>
  <si>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</si>
  <si>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</si>
  <si>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</si>
  <si>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</si>
  <si>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</si>
  <si>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</si>
  <si>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</si>
  <si>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</si>
  <si>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</si>
  <si>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</si>
  <si>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</si>
  <si>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</si>
  <si>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</si>
  <si>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</si>
  <si>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</si>
  <si>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</si>
  <si>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</si>
  <si>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</si>
  <si>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</si>
  <si>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</si>
  <si>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</si>
  <si>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</si>
  <si>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</si>
  <si>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</si>
  <si>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</si>
  <si>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</si>
  <si>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</si>
  <si>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</si>
  <si>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</si>
  <si>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</si>
  <si>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</si>
  <si>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</si>
  <si>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</si>
  <si>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</si>
  <si>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</si>
  <si>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</si>
  <si>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</si>
  <si>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</si>
  <si>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</si>
  <si>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</si>
  <si>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</si>
  <si>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</si>
  <si>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</si>
  <si>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</si>
  <si>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</si>
  <si>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</si>
  <si>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</si>
  <si>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</si>
  <si>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</si>
  <si>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</si>
  <si>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</si>
  <si>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</si>
  <si>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</si>
  <si>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</si>
  <si>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</si>
  <si>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</si>
  <si>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</si>
  <si>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</si>
  <si>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</si>
  <si>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</si>
  <si>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</si>
  <si>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</si>
  <si>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</si>
  <si>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</si>
  <si>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</si>
  <si>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</si>
  <si>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</si>
  <si>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</si>
  <si>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</si>
  <si>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</si>
  <si>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</si>
  <si>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JPG</t>
  </si>
  <si>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</si>
  <si>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</si>
  <si>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</si>
  <si>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</si>
  <si>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</si>
  <si>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</si>
  <si>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</si>
  <si>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</si>
  <si>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</si>
  <si>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</si>
  <si>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thumb.png</t>
  </si>
  <si>
    <t>med.png</t>
  </si>
  <si>
    <t>Los nombres de los archivos no deben cambiar</t>
  </si>
  <si>
    <t>Ejemplo para la composición de los nombres de las imágenes:</t>
  </si>
  <si>
    <t>Asignatura</t>
  </si>
  <si>
    <t>Nivel</t>
  </si>
  <si>
    <t>Guión</t>
  </si>
  <si>
    <t>Cuaderno de estudio o Recurso</t>
  </si>
  <si>
    <t>Foto</t>
  </si>
  <si>
    <t>Tamaño de foto o imagen</t>
  </si>
  <si>
    <t>Tamaño imagen ZOOM</t>
  </si>
  <si>
    <t>526 x 370 px</t>
  </si>
  <si>
    <t>800 x 600 px</t>
  </si>
  <si>
    <t>950 x 608 px</t>
  </si>
  <si>
    <t>613 × 180 px</t>
  </si>
  <si>
    <t>Solicitud gráfica de manuscrito:</t>
  </si>
  <si>
    <t>Solicitud gráfica de recurso:</t>
  </si>
  <si>
    <t>Área:</t>
  </si>
  <si>
    <t>CN_08_02_REC10_IMG01</t>
  </si>
  <si>
    <t>CN_08_02_REC10_IMG01n</t>
  </si>
  <si>
    <t>CN_08_02_REC10_IMG01a</t>
  </si>
  <si>
    <t>CN</t>
  </si>
  <si>
    <t>08</t>
  </si>
  <si>
    <t>02</t>
  </si>
  <si>
    <t>Guión 2</t>
  </si>
  <si>
    <t>REC10</t>
  </si>
  <si>
    <t>IMG01</t>
  </si>
  <si>
    <t>Imagen número 1</t>
  </si>
  <si>
    <t>F6</t>
  </si>
  <si>
    <t>Menú con fichas</t>
  </si>
  <si>
    <t>F6B</t>
  </si>
  <si>
    <t>F7</t>
  </si>
  <si>
    <t>F11</t>
  </si>
  <si>
    <t>F4</t>
  </si>
  <si>
    <t>F7B</t>
  </si>
  <si>
    <t>F8</t>
  </si>
  <si>
    <t>F10</t>
  </si>
  <si>
    <t>F10B</t>
  </si>
  <si>
    <t>F12</t>
  </si>
  <si>
    <t>F13B</t>
  </si>
  <si>
    <t>Doble menú con fichas</t>
  </si>
  <si>
    <t>Trabajar un texto</t>
  </si>
  <si>
    <t>Octavo Educación Básica Secundaria</t>
  </si>
  <si>
    <t>Webquest</t>
  </si>
  <si>
    <t>Diaporama</t>
  </si>
  <si>
    <t>Ubicación de la imagen en el recurso</t>
  </si>
  <si>
    <t>Inicio</t>
  </si>
  <si>
    <t>Simple</t>
  </si>
  <si>
    <t>Doble</t>
  </si>
  <si>
    <t>Horizontal</t>
  </si>
  <si>
    <t>Vertical</t>
  </si>
  <si>
    <t>Contenido</t>
  </si>
  <si>
    <t>132 x 69 px</t>
  </si>
  <si>
    <t>378 x 268 px</t>
  </si>
  <si>
    <t>CN_08_02_CO_IMG01_zoom</t>
  </si>
  <si>
    <t>CN_08_02_CO_IMG01_small</t>
  </si>
  <si>
    <t>small, zoom, n, a</t>
  </si>
  <si>
    <t>Recurso número 1 (para el Cuaderno de Estudio no se escribe nada)</t>
  </si>
  <si>
    <t>Small o Zoom (CE); Normal, Ampliada (REC); cuando aplica</t>
  </si>
  <si>
    <t>Extra</t>
  </si>
  <si>
    <t>CN_08_02_REC10_IMG02</t>
  </si>
  <si>
    <t>Inicio (apaisado)</t>
  </si>
  <si>
    <t>Inicio (cuadrado)</t>
  </si>
  <si>
    <t>Imágenes con botones</t>
  </si>
  <si>
    <t>Contenido (imagen con texto)</t>
  </si>
  <si>
    <t>Contenido (imagen sola)</t>
  </si>
  <si>
    <t>Webquest mejorado</t>
  </si>
  <si>
    <t>950 x 435 px</t>
  </si>
  <si>
    <t>750 x 365 px</t>
  </si>
  <si>
    <t>330 x 475 px</t>
  </si>
  <si>
    <t>350 x 230 px</t>
  </si>
  <si>
    <t>320 x 480 px</t>
  </si>
  <si>
    <t>800 x 458 px</t>
  </si>
  <si>
    <t>350 x 350 px</t>
  </si>
  <si>
    <t>643 x 450 px</t>
  </si>
  <si>
    <t>240 x 375 px</t>
  </si>
  <si>
    <t>240 x 185 px</t>
  </si>
  <si>
    <t>800 x 460 px</t>
  </si>
  <si>
    <t>270 x 375 px</t>
  </si>
  <si>
    <t>850 x 400 px</t>
  </si>
  <si>
    <t>Diaporama F1</t>
  </si>
  <si>
    <t>317 x 232 px</t>
  </si>
  <si>
    <t>Trabajar un video</t>
  </si>
  <si>
    <t>Las reacciones químicas de los compuestos orgánicos</t>
  </si>
  <si>
    <t xml:space="preserve">Lyz Bernal </t>
  </si>
  <si>
    <t>CN_11_14_REC140</t>
  </si>
  <si>
    <t xml:space="preserve">Ver descripción y observaciones </t>
  </si>
  <si>
    <t>Ilustración</t>
  </si>
  <si>
    <t>Realizar igual a imagen guía en letra tipo WordArt</t>
  </si>
  <si>
    <t xml:space="preserve"> 128540396
</t>
  </si>
  <si>
    <t>Fotografía</t>
  </si>
  <si>
    <t xml:space="preserve">376301758
</t>
  </si>
  <si>
    <t xml:space="preserve">Realizar igual a imagen guía </t>
  </si>
  <si>
    <t xml:space="preserve">151792055
</t>
  </si>
  <si>
    <t xml:space="preserve">219408022
</t>
  </si>
  <si>
    <t xml:space="preserve">340659374
</t>
  </si>
  <si>
    <t xml:space="preserve">15155320
</t>
  </si>
  <si>
    <t xml:space="preserve">257830930
</t>
  </si>
  <si>
    <t xml:space="preserve">80407630
</t>
  </si>
  <si>
    <t xml:space="preserve">realizar igual a imagen guía </t>
  </si>
  <si>
    <t xml:space="preserve"> 212209801
</t>
  </si>
  <si>
    <t xml:space="preserve">387194650
</t>
  </si>
  <si>
    <t xml:space="preserve">228462865
</t>
  </si>
  <si>
    <t xml:space="preserve">334453388
</t>
  </si>
  <si>
    <t xml:space="preserve">287381720
</t>
  </si>
  <si>
    <t>Realizar igual a imagen guía</t>
  </si>
  <si>
    <t>Realizar igua a imagen guía es para fichas de estudiante</t>
  </si>
  <si>
    <t xml:space="preserve">ver descripción y observaciones </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</si>
</sst>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F800]dddd\,\ mmmm\ dd\,\ yyyy"/>
  </numFmts>
  <fonts count="24" x14ac:knownFonts="1">
    <font>
      <sz val="12"/>
      <color theme="1"/>
      <name val="Calibri"/>
      <family val="2"/>
      <scheme val="minor"/>
    </font>
    <font>
      <sz val="11"/>
      <color theme="1"/>
      <name val="Calibri"/>
      <family val="2"/>
      <scheme val="minor"/>
    </font>
    <font>
      <sz val="10"/>
      <name val="Century Gothic"/>
      <family val="2"/>
    </font>
    <font>
      <b/>
      <sz val="10"/>
      <name val="Century Gothic"/>
      <family val="2"/>
    </font>
    <font>
      <u/>
      <sz val="12"/>
      <color theme="10"/>
      <name val="Calibri"/>
      <family val="2"/>
      <scheme val="minor"/>
    </font>
    <font>
      <u/>
      <sz val="12"/>
      <color theme="11"/>
      <name val="Calibri"/>
      <family val="2"/>
      <scheme val="minor"/>
    </font>
    <font>
      <sz val="10"/>
      <color theme="1"/>
      <name val="Century Gothic"/>
      <family val="2"/>
    </font>
    <font>
      <sz val="10"/>
      <color rgb="FF000000"/>
      <name val="Century Gothic"/>
      <family val="2"/>
    </font>
    <font>
      <sz val="9"/>
      <color rgb="FF000000"/>
      <name val="Century Gothic"/>
      <family val="2"/>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
      <sz val="12"/>
      <color theme="0"/>
      <name val="Calibri"/>
      <family val="2"/>
      <scheme val="minor"/>
    </font>
    <font>
      <sz val="10"/>
      <color theme="0"/>
      <name val="Calibri"/>
      <family val="2"/>
      <scheme val="minor"/>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6">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indexed="64"/>
      </left>
      <right/>
      <top style="thin">
        <color indexed="64"/>
      </top>
      <bottom style="thin">
        <color auto="1"/>
      </bottom>
      <diagonal/>
    </border>
    <border>
      <left/>
      <right style="thin">
        <color indexed="64"/>
      </right>
      <top style="thin">
        <color indexed="64"/>
      </top>
      <bottom style="thin">
        <color auto="1"/>
      </bottom>
      <diagonal/>
    </border>
    <border>
      <left/>
      <right style="thin">
        <color indexed="64"/>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s>
  <cellStyleXfs count="51">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cellStyleXfs>
  <cellXfs count="108">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3" fillId="5" borderId="13" xfId="0" applyFont="1" applyFill="1" applyBorder="1" applyAlignment="1">
      <alignment horizontal="center" vertical="center"/>
    </xf>
    <xf numFmtId="0" fontId="0" fillId="0" borderId="0" xfId="0" applyAlignment="1">
      <alignment vertical="center" wrapText="1"/>
    </xf>
    <xf numFmtId="0" fontId="9" fillId="0" borderId="0" xfId="0" applyFont="1" applyBorder="1"/>
    <xf numFmtId="0" fontId="10"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11"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3" fillId="2" borderId="5" xfId="0" applyFont="1" applyFill="1" applyBorder="1"/>
    <xf numFmtId="164" fontId="9" fillId="0" borderId="0" xfId="0" applyNumberFormat="1" applyFont="1" applyBorder="1" applyAlignment="1">
      <alignment horizontal="center"/>
    </xf>
    <xf numFmtId="0" fontId="15" fillId="8" borderId="0" xfId="0" applyFont="1" applyFill="1" applyAlignment="1">
      <alignment horizontal="center" vertical="center" wrapText="1"/>
    </xf>
    <xf numFmtId="0" fontId="16" fillId="0" borderId="28" xfId="0" applyFont="1" applyFill="1" applyBorder="1" applyAlignment="1">
      <alignment vertical="center" wrapText="1"/>
    </xf>
    <xf numFmtId="0" fontId="0" fillId="0" borderId="0" xfId="0" applyFill="1" applyAlignment="1">
      <alignment vertical="center" wrapText="1"/>
    </xf>
    <xf numFmtId="0" fontId="16" fillId="0" borderId="29" xfId="0" applyFont="1" applyFill="1" applyBorder="1" applyAlignment="1">
      <alignment vertical="center" wrapText="1"/>
    </xf>
    <xf numFmtId="0" fontId="17" fillId="0" borderId="29" xfId="0" applyFont="1" applyFill="1" applyBorder="1" applyAlignment="1">
      <alignment vertical="center" wrapText="1"/>
    </xf>
    <xf numFmtId="0" fontId="16" fillId="0" borderId="29" xfId="0" applyFont="1" applyBorder="1" applyAlignment="1">
      <alignment vertical="center" wrapText="1"/>
    </xf>
    <xf numFmtId="0" fontId="18" fillId="0" borderId="29" xfId="0" applyFont="1" applyBorder="1" applyAlignment="1">
      <alignment vertical="center" wrapText="1"/>
    </xf>
    <xf numFmtId="0" fontId="17" fillId="0" borderId="29" xfId="0" applyFont="1" applyBorder="1" applyAlignment="1">
      <alignment vertical="center" wrapText="1"/>
    </xf>
    <xf numFmtId="0" fontId="19" fillId="0" borderId="0" xfId="0" applyFont="1" applyAlignment="1">
      <alignment vertical="center" wrapText="1"/>
    </xf>
    <xf numFmtId="0" fontId="20" fillId="0" borderId="29" xfId="0" applyFont="1" applyFill="1" applyBorder="1" applyAlignment="1">
      <alignment vertical="center" wrapText="1"/>
    </xf>
    <xf numFmtId="0" fontId="21" fillId="0" borderId="0" xfId="0" applyFont="1" applyAlignment="1">
      <alignment vertical="center" wrapText="1"/>
    </xf>
    <xf numFmtId="0" fontId="11"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10" fillId="5" borderId="32" xfId="0" applyFont="1" applyFill="1" applyBorder="1" applyAlignment="1">
      <alignment horizontal="center" vertical="center"/>
    </xf>
    <xf numFmtId="0" fontId="9" fillId="0" borderId="0" xfId="0" applyNumberFormat="1" applyFont="1" applyBorder="1" applyAlignment="1">
      <alignment horizontal="center"/>
    </xf>
    <xf numFmtId="0" fontId="11" fillId="0" borderId="33" xfId="0" applyFont="1" applyBorder="1" applyAlignment="1">
      <alignment vertical="center" wrapText="1"/>
    </xf>
    <xf numFmtId="0" fontId="0" fillId="0" borderId="31" xfId="0" quotePrefix="1" applyBorder="1" applyAlignment="1">
      <alignment vertical="center" wrapText="1"/>
    </xf>
    <xf numFmtId="0" fontId="14" fillId="0" borderId="5" xfId="0" applyFont="1" applyBorder="1" applyProtection="1">
      <protection locked="0"/>
    </xf>
    <xf numFmtId="1" fontId="2" fillId="0" borderId="5" xfId="0" applyNumberFormat="1" applyFont="1" applyFill="1" applyBorder="1" applyAlignment="1" applyProtection="1">
      <alignment vertical="center" wrapText="1"/>
      <protection locked="0"/>
    </xf>
    <xf numFmtId="0" fontId="2" fillId="0" borderId="5" xfId="0" applyFont="1" applyFill="1" applyBorder="1" applyAlignment="1" applyProtection="1">
      <alignment vertical="center" wrapText="1"/>
      <protection locked="0"/>
    </xf>
    <xf numFmtId="0" fontId="6" fillId="0" borderId="5" xfId="0" applyFont="1" applyBorder="1" applyAlignment="1" applyProtection="1">
      <alignment wrapText="1"/>
      <protection locked="0"/>
    </xf>
    <xf numFmtId="0" fontId="2" fillId="0" borderId="5" xfId="0" applyFont="1" applyFill="1" applyBorder="1" applyAlignment="1" applyProtection="1">
      <alignment wrapText="1"/>
      <protection locked="0"/>
    </xf>
    <xf numFmtId="0" fontId="7" fillId="0" borderId="5" xfId="0" applyFont="1" applyBorder="1" applyAlignment="1" applyProtection="1">
      <alignment wrapText="1"/>
      <protection locked="0"/>
    </xf>
    <xf numFmtId="0" fontId="7" fillId="0" borderId="5" xfId="0" applyFont="1" applyBorder="1" applyAlignment="1" applyProtection="1">
      <alignment vertical="center" wrapText="1"/>
      <protection locked="0"/>
    </xf>
    <xf numFmtId="0" fontId="8" fillId="0" borderId="5" xfId="0" applyFont="1" applyBorder="1" applyAlignment="1" applyProtection="1">
      <alignment wrapText="1"/>
      <protection locked="0"/>
    </xf>
    <xf numFmtId="0" fontId="6" fillId="0" borderId="5" xfId="0" applyFont="1" applyBorder="1" applyAlignment="1" applyProtection="1">
      <alignment vertical="center"/>
      <protection locked="0"/>
    </xf>
    <xf numFmtId="0" fontId="6" fillId="0" borderId="5" xfId="0" applyFont="1" applyBorder="1" applyProtection="1">
      <protection locked="0"/>
    </xf>
    <xf numFmtId="0" fontId="16" fillId="0" borderId="0" xfId="0" applyFont="1" applyBorder="1" applyAlignment="1">
      <alignment vertical="center" wrapText="1"/>
    </xf>
    <xf numFmtId="0" fontId="16" fillId="0" borderId="29" xfId="0" applyFont="1" applyFill="1" applyBorder="1" applyAlignment="1">
      <alignment vertical="center"/>
    </xf>
    <xf numFmtId="0" fontId="3" fillId="0" borderId="3" xfId="0" applyFont="1" applyBorder="1" applyAlignment="1" applyProtection="1">
      <alignment horizontal="left" vertical="center" wrapText="1"/>
      <protection locked="0"/>
    </xf>
    <xf numFmtId="0" fontId="23" fillId="0" borderId="29" xfId="0" applyFont="1" applyBorder="1" applyAlignment="1">
      <alignment vertical="center" wrapText="1"/>
    </xf>
    <xf numFmtId="0" fontId="23" fillId="0" borderId="29" xfId="0" applyFont="1" applyFill="1" applyBorder="1" applyAlignment="1">
      <alignment vertical="center" wrapText="1"/>
    </xf>
    <xf numFmtId="0" fontId="22" fillId="0" borderId="0" xfId="0" applyFont="1" applyAlignment="1">
      <alignment vertical="center" wrapText="1"/>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9" fillId="0" borderId="27" xfId="0" applyNumberFormat="1" applyFont="1" applyBorder="1" applyAlignment="1" applyProtection="1">
      <alignment horizontal="center"/>
      <protection locked="0"/>
    </xf>
    <xf numFmtId="164" fontId="9" fillId="0" borderId="26" xfId="0" applyNumberFormat="1" applyFont="1" applyBorder="1" applyAlignment="1" applyProtection="1">
      <alignment horizontal="center"/>
      <protection locked="0"/>
    </xf>
    <xf numFmtId="0" fontId="10"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applyProtection="1">
      <protection locked="0"/>
    </xf>
    <xf numFmtId="0" fontId="2" fillId="0" borderId="3" xfId="0" applyFont="1" applyFill="1" applyBorder="1" applyAlignment="1" applyProtection="1">
      <protection locked="0"/>
    </xf>
    <xf numFmtId="0" fontId="2" fillId="0" borderId="5" xfId="0" applyFont="1" applyFill="1" applyBorder="1" applyAlignment="1" applyProtection="1">
      <protection locked="0"/>
    </xf>
    <xf numFmtId="0" fontId="2" fillId="0" borderId="6" xfId="0" applyFont="1" applyFill="1" applyBorder="1" applyAlignment="1" applyProtection="1">
      <protection locked="0"/>
    </xf>
    <xf numFmtId="0" fontId="2" fillId="0" borderId="9" xfId="0" applyFont="1" applyFill="1" applyBorder="1" applyAlignment="1" applyProtection="1">
      <protection locked="0"/>
    </xf>
    <xf numFmtId="0" fontId="2" fillId="0" borderId="10" xfId="0" applyFont="1" applyFill="1" applyBorder="1" applyAlignment="1" applyProtection="1">
      <protection locked="0"/>
    </xf>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12" fillId="6" borderId="14" xfId="0" applyFont="1" applyFill="1" applyBorder="1" applyAlignment="1">
      <alignment horizontal="center" vertical="center" wrapText="1"/>
    </xf>
    <xf numFmtId="0" fontId="12" fillId="6" borderId="15" xfId="0" applyFont="1" applyFill="1" applyBorder="1" applyAlignment="1">
      <alignment horizontal="center" vertical="center" wrapText="1"/>
    </xf>
    <xf numFmtId="0" fontId="12" fillId="6" borderId="16" xfId="0" applyFont="1" applyFill="1" applyBorder="1" applyAlignment="1">
      <alignment horizontal="center" vertical="center" wrapText="1"/>
    </xf>
    <xf numFmtId="0" fontId="11" fillId="0" borderId="1" xfId="0" applyFont="1" applyBorder="1" applyAlignment="1">
      <alignment horizontal="center" vertical="center" wrapText="1"/>
    </xf>
    <xf numFmtId="0" fontId="11" fillId="0" borderId="2" xfId="0" applyFont="1" applyBorder="1" applyAlignment="1">
      <alignment horizontal="center" vertical="center" wrapText="1"/>
    </xf>
    <xf numFmtId="0" fontId="11"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5" fillId="8" borderId="0" xfId="0" applyFont="1" applyFill="1" applyAlignment="1">
      <alignment horizontal="center" vertical="center" wrapText="1"/>
    </xf>
    <xf numFmtId="0" fontId="15" fillId="7" borderId="0" xfId="0" applyFont="1" applyFill="1" applyAlignment="1">
      <alignment horizontal="center" vertical="center" wrapText="1"/>
    </xf>
  </cellXfs>
  <cellStyles count="51">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1">
    <dxf>
      <font>
        <color theme="0"/>
      </font>
      <fill>
        <patternFill patternType="none">
          <bgColor auto="1"/>
        </patternFill>
      </fill>
      <border>
        <left/>
        <right/>
        <top style="thin">
          <color auto="1"/>
        </top>
        <bottom/>
        <vertical/>
        <horizontal/>
      </border>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trlProps/ctrlProp1.xml><?xml version="1.0" encoding="utf-8"?>
<formControlPr xmlns="http://schemas.microsoft.com/office/spreadsheetml/2009/9/main" objectType="Drop" dropStyle="combo" dx="33" fmlaLink="$H$20" fmlaRange="$H$4:$H$7" noThreeD="1" sel="4" val="0"/>
</file>

<file path=xl/ctrlProps/ctrlProp2.xml><?xml version="1.0" encoding="utf-8"?>
<formControlPr xmlns="http://schemas.microsoft.com/office/spreadsheetml/2009/9/main" objectType="Drop" dropLines="9" dropStyle="combo" dx="33" fmlaLink="$I$20" fmlaRange="$I$6:$I$14" noThreeD="1" sel="5" val="0"/>
</file>

<file path=xl/ctrlProps/ctrlProp3.xml><?xml version="1.0" encoding="utf-8"?>
<formControlPr xmlns="http://schemas.microsoft.com/office/spreadsheetml/2009/9/main" objectType="Drop" dropLines="16" dropStyle="combo" dx="33" fmlaLink="$J$20" fmlaRange="$J$4:$J$19" noThreeD="1" sel="4" val="0"/>
</file>

<file path=xl/ctrlProps/ctrlProp4.xml><?xml version="1.0" encoding="utf-8"?>
<formControlPr xmlns="http://schemas.microsoft.com/office/spreadsheetml/2009/9/main" objectType="Drop" dropLines="16" dropStyle="combo" dx="33" fmlaLink="$K$44" fmlaRange="$K$4:$K$43" noThreeD="1" sel="1" val="0"/>
</file>

<file path=xl/ctrlProps/ctrlProp5.xml><?xml version="1.0" encoding="utf-8"?>
<formControlPr xmlns="http://schemas.microsoft.com/office/spreadsheetml/2009/9/main" objectType="Drop" dropStyle="combo" dx="33" fmlaLink="$H$20" fmlaRange="$H$4:$H$7" noThreeD="1" sel="4" val="0"/>
</file>

<file path=xl/ctrlProps/ctrlProp6.xml><?xml version="1.0" encoding="utf-8"?>
<formControlPr xmlns="http://schemas.microsoft.com/office/spreadsheetml/2009/9/main" objectType="Drop" dropLines="9" dropStyle="combo" dx="33" fmlaLink="$I$20" fmlaRange="$I$6:$I$14" noThreeD="1" sel="5" val="0"/>
</file>

<file path=xl/ctrlProps/ctrlProp7.xml><?xml version="1.0" encoding="utf-8"?>
<formControlPr xmlns="http://schemas.microsoft.com/office/spreadsheetml/2009/9/main" objectType="Drop" dropLines="16" dropStyle="combo" dx="33" fmlaLink="$J$20" fmlaRange="$J$4:$J$19" noThreeD="1" sel="4" val="0"/>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9.png"/><Relationship Id="rId21" Type="http://schemas.openxmlformats.org/officeDocument/2006/relationships/image" Target="../media/image21.jpeg"/><Relationship Id="rId34" Type="http://schemas.openxmlformats.org/officeDocument/2006/relationships/image" Target="../media/image34.jpe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55" Type="http://schemas.openxmlformats.org/officeDocument/2006/relationships/image" Target="../media/image55.png"/><Relationship Id="rId7" Type="http://schemas.openxmlformats.org/officeDocument/2006/relationships/image" Target="../media/image7.jpeg"/><Relationship Id="rId2" Type="http://schemas.openxmlformats.org/officeDocument/2006/relationships/image" Target="../media/image2.jpe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jpeg"/><Relationship Id="rId41" Type="http://schemas.openxmlformats.org/officeDocument/2006/relationships/image" Target="../media/image41.png"/><Relationship Id="rId54" Type="http://schemas.openxmlformats.org/officeDocument/2006/relationships/image" Target="../media/image54.png"/><Relationship Id="rId62" Type="http://schemas.openxmlformats.org/officeDocument/2006/relationships/image" Target="../media/image6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61" Type="http://schemas.openxmlformats.org/officeDocument/2006/relationships/image" Target="../media/image61.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jpe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8" Type="http://schemas.openxmlformats.org/officeDocument/2006/relationships/image" Target="../media/image8.png"/><Relationship Id="rId51" Type="http://schemas.openxmlformats.org/officeDocument/2006/relationships/image" Target="../media/image51.png"/><Relationship Id="rId3" Type="http://schemas.openxmlformats.org/officeDocument/2006/relationships/image" Target="../media/image3.jpeg"/><Relationship Id="rId12" Type="http://schemas.openxmlformats.org/officeDocument/2006/relationships/image" Target="../media/image12.pn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s>
</file>

<file path=xl/drawings/drawing1.xml><?xml version="1.0" encoding="utf-8"?>
<xdr:wsDr xmlns:xdr="http://schemas.openxmlformats.org/drawingml/2006/spreadsheetDrawing" xmlns:a="http://schemas.openxmlformats.org/drawingml/2006/main">
  <xdr:twoCellAnchor editAs="oneCell">
    <xdr:from>
      <xdr:col>9</xdr:col>
      <xdr:colOff>373063</xdr:colOff>
      <xdr:row>9</xdr:row>
      <xdr:rowOff>142875</xdr:rowOff>
    </xdr:from>
    <xdr:to>
      <xdr:col>9</xdr:col>
      <xdr:colOff>2021559</xdr:colOff>
      <xdr:row>9</xdr:row>
      <xdr:rowOff>1430764</xdr:rowOff>
    </xdr:to>
    <xdr:pic>
      <xdr:nvPicPr>
        <xdr:cNvPr id="2" name="Imagen 1"/>
        <xdr:cNvPicPr>
          <a:picLocks noChangeAspect="1"/>
        </xdr:cNvPicPr>
      </xdr:nvPicPr>
      <xdr:blipFill rotWithShape="1">
        <a:blip xmlns:r="http://schemas.openxmlformats.org/officeDocument/2006/relationships" r:embed="rId1"/>
        <a:srcRect l="32249" t="34815" r="55081" b="47579"/>
        <a:stretch/>
      </xdr:blipFill>
      <xdr:spPr>
        <a:xfrm>
          <a:off x="14089063" y="2262188"/>
          <a:ext cx="1648496" cy="1287889"/>
        </a:xfrm>
        <a:prstGeom prst="rect">
          <a:avLst/>
        </a:prstGeom>
      </xdr:spPr>
    </xdr:pic>
    <xdr:clientData/>
  </xdr:twoCellAnchor>
  <xdr:twoCellAnchor editAs="oneCell">
    <xdr:from>
      <xdr:col>9</xdr:col>
      <xdr:colOff>254000</xdr:colOff>
      <xdr:row>10</xdr:row>
      <xdr:rowOff>109429</xdr:rowOff>
    </xdr:from>
    <xdr:to>
      <xdr:col>9</xdr:col>
      <xdr:colOff>1663319</xdr:colOff>
      <xdr:row>10</xdr:row>
      <xdr:rowOff>1228278</xdr:rowOff>
    </xdr:to>
    <xdr:pic>
      <xdr:nvPicPr>
        <xdr:cNvPr id="3" name="Imagen 2"/>
        <xdr:cNvPicPr>
          <a:picLocks noChangeAspect="1"/>
        </xdr:cNvPicPr>
      </xdr:nvPicPr>
      <xdr:blipFill rotWithShape="1">
        <a:blip xmlns:r="http://schemas.openxmlformats.org/officeDocument/2006/relationships" r:embed="rId1"/>
        <a:srcRect l="48581" t="34639" r="38452" b="47051"/>
        <a:stretch/>
      </xdr:blipFill>
      <xdr:spPr>
        <a:xfrm>
          <a:off x="13970000" y="3720992"/>
          <a:ext cx="1409319" cy="1118849"/>
        </a:xfrm>
        <a:prstGeom prst="rect">
          <a:avLst/>
        </a:prstGeom>
      </xdr:spPr>
    </xdr:pic>
    <xdr:clientData/>
  </xdr:twoCellAnchor>
  <xdr:twoCellAnchor editAs="oneCell">
    <xdr:from>
      <xdr:col>9</xdr:col>
      <xdr:colOff>285750</xdr:colOff>
      <xdr:row>11</xdr:row>
      <xdr:rowOff>119062</xdr:rowOff>
    </xdr:from>
    <xdr:to>
      <xdr:col>9</xdr:col>
      <xdr:colOff>1796498</xdr:colOff>
      <xdr:row>11</xdr:row>
      <xdr:rowOff>1245497</xdr:rowOff>
    </xdr:to>
    <xdr:pic>
      <xdr:nvPicPr>
        <xdr:cNvPr id="4" name="Imagen 3"/>
        <xdr:cNvPicPr>
          <a:picLocks noChangeAspect="1"/>
        </xdr:cNvPicPr>
      </xdr:nvPicPr>
      <xdr:blipFill rotWithShape="1">
        <a:blip xmlns:r="http://schemas.openxmlformats.org/officeDocument/2006/relationships" r:embed="rId1"/>
        <a:srcRect l="65380" t="35914" r="23008" b="48688"/>
        <a:stretch/>
      </xdr:blipFill>
      <xdr:spPr>
        <a:xfrm>
          <a:off x="14001750" y="5024437"/>
          <a:ext cx="1510748" cy="1126435"/>
        </a:xfrm>
        <a:prstGeom prst="rect">
          <a:avLst/>
        </a:prstGeom>
      </xdr:spPr>
    </xdr:pic>
    <xdr:clientData/>
  </xdr:twoCellAnchor>
  <xdr:twoCellAnchor editAs="oneCell">
    <xdr:from>
      <xdr:col>9</xdr:col>
      <xdr:colOff>500062</xdr:colOff>
      <xdr:row>11</xdr:row>
      <xdr:rowOff>1492251</xdr:rowOff>
    </xdr:from>
    <xdr:to>
      <xdr:col>9</xdr:col>
      <xdr:colOff>2156583</xdr:colOff>
      <xdr:row>12</xdr:row>
      <xdr:rowOff>1312036</xdr:rowOff>
    </xdr:to>
    <xdr:pic>
      <xdr:nvPicPr>
        <xdr:cNvPr id="5" name="Imagen 4"/>
        <xdr:cNvPicPr>
          <a:picLocks noChangeAspect="1"/>
        </xdr:cNvPicPr>
      </xdr:nvPicPr>
      <xdr:blipFill rotWithShape="1">
        <a:blip xmlns:r="http://schemas.openxmlformats.org/officeDocument/2006/relationships" r:embed="rId1"/>
        <a:srcRect l="40935" t="58560" r="46333" b="22962"/>
        <a:stretch/>
      </xdr:blipFill>
      <xdr:spPr>
        <a:xfrm>
          <a:off x="14216062" y="6397626"/>
          <a:ext cx="1656521" cy="1351723"/>
        </a:xfrm>
        <a:prstGeom prst="rect">
          <a:avLst/>
        </a:prstGeom>
      </xdr:spPr>
    </xdr:pic>
    <xdr:clientData/>
  </xdr:twoCellAnchor>
  <xdr:twoCellAnchor editAs="oneCell">
    <xdr:from>
      <xdr:col>9</xdr:col>
      <xdr:colOff>357187</xdr:colOff>
      <xdr:row>13</xdr:row>
      <xdr:rowOff>111125</xdr:rowOff>
    </xdr:from>
    <xdr:to>
      <xdr:col>9</xdr:col>
      <xdr:colOff>1947448</xdr:colOff>
      <xdr:row>13</xdr:row>
      <xdr:rowOff>1462847</xdr:rowOff>
    </xdr:to>
    <xdr:pic>
      <xdr:nvPicPr>
        <xdr:cNvPr id="6" name="Imagen 5"/>
        <xdr:cNvPicPr>
          <a:picLocks noChangeAspect="1"/>
        </xdr:cNvPicPr>
      </xdr:nvPicPr>
      <xdr:blipFill rotWithShape="1">
        <a:blip xmlns:r="http://schemas.openxmlformats.org/officeDocument/2006/relationships" r:embed="rId1"/>
        <a:srcRect l="57537" t="58922" r="30241" b="22599"/>
        <a:stretch/>
      </xdr:blipFill>
      <xdr:spPr>
        <a:xfrm>
          <a:off x="14073187" y="7993063"/>
          <a:ext cx="1590261" cy="1351722"/>
        </a:xfrm>
        <a:prstGeom prst="rect">
          <a:avLst/>
        </a:prstGeom>
      </xdr:spPr>
    </xdr:pic>
    <xdr:clientData/>
  </xdr:twoCellAnchor>
  <xdr:twoCellAnchor editAs="oneCell">
    <xdr:from>
      <xdr:col>9</xdr:col>
      <xdr:colOff>492125</xdr:colOff>
      <xdr:row>14</xdr:row>
      <xdr:rowOff>345546</xdr:rowOff>
    </xdr:from>
    <xdr:to>
      <xdr:col>9</xdr:col>
      <xdr:colOff>1974621</xdr:colOff>
      <xdr:row>14</xdr:row>
      <xdr:rowOff>1399766</xdr:rowOff>
    </xdr:to>
    <xdr:pic>
      <xdr:nvPicPr>
        <xdr:cNvPr id="7" name="Picture 4" descr="http://thumb9.shutterstock.com/display_pic_with_logo/148426/128540396/stock-photo-pipette-adding-fluid-to-one-of-several-test-tubes-128540396.jpg"/>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4208125" y="9791171"/>
          <a:ext cx="1482496" cy="10542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325437</xdr:colOff>
      <xdr:row>15</xdr:row>
      <xdr:rowOff>51647</xdr:rowOff>
    </xdr:from>
    <xdr:to>
      <xdr:col>9</xdr:col>
      <xdr:colOff>2019617</xdr:colOff>
      <xdr:row>15</xdr:row>
      <xdr:rowOff>1248867</xdr:rowOff>
    </xdr:to>
    <xdr:pic>
      <xdr:nvPicPr>
        <xdr:cNvPr id="8" name="Picture 2" descr="http://thumb1.shutterstock.com/display_pic_with_logo/1204589/376301758/stock-photo-double-exposure-of-scientist-hand-holding-laboratory-test-tube-376301758.jpg"/>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4041437" y="11060960"/>
          <a:ext cx="1694180" cy="11972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515938</xdr:colOff>
      <xdr:row>16</xdr:row>
      <xdr:rowOff>269875</xdr:rowOff>
    </xdr:from>
    <xdr:to>
      <xdr:col>9</xdr:col>
      <xdr:colOff>1704010</xdr:colOff>
      <xdr:row>16</xdr:row>
      <xdr:rowOff>1378076</xdr:rowOff>
    </xdr:to>
    <xdr:pic>
      <xdr:nvPicPr>
        <xdr:cNvPr id="9" name="Imagen 8"/>
        <xdr:cNvPicPr>
          <a:picLocks noChangeAspect="1"/>
        </xdr:cNvPicPr>
      </xdr:nvPicPr>
      <xdr:blipFill rotWithShape="1">
        <a:blip xmlns:r="http://schemas.openxmlformats.org/officeDocument/2006/relationships" r:embed="rId4"/>
        <a:srcRect l="30037" t="30480" r="57843" b="49411"/>
        <a:stretch/>
      </xdr:blipFill>
      <xdr:spPr>
        <a:xfrm>
          <a:off x="14231938" y="12747625"/>
          <a:ext cx="1188072" cy="1108201"/>
        </a:xfrm>
        <a:prstGeom prst="rect">
          <a:avLst/>
        </a:prstGeom>
      </xdr:spPr>
    </xdr:pic>
    <xdr:clientData/>
  </xdr:twoCellAnchor>
  <xdr:twoCellAnchor editAs="oneCell">
    <xdr:from>
      <xdr:col>9</xdr:col>
      <xdr:colOff>642938</xdr:colOff>
      <xdr:row>17</xdr:row>
      <xdr:rowOff>201542</xdr:rowOff>
    </xdr:from>
    <xdr:to>
      <xdr:col>9</xdr:col>
      <xdr:colOff>1951039</xdr:colOff>
      <xdr:row>17</xdr:row>
      <xdr:rowOff>1225273</xdr:rowOff>
    </xdr:to>
    <xdr:pic>
      <xdr:nvPicPr>
        <xdr:cNvPr id="10" name="Imagen 9"/>
        <xdr:cNvPicPr>
          <a:picLocks noChangeAspect="1"/>
        </xdr:cNvPicPr>
      </xdr:nvPicPr>
      <xdr:blipFill rotWithShape="1">
        <a:blip xmlns:r="http://schemas.openxmlformats.org/officeDocument/2006/relationships" r:embed="rId4"/>
        <a:srcRect l="46639" t="30118" r="36963" b="47056"/>
        <a:stretch/>
      </xdr:blipFill>
      <xdr:spPr>
        <a:xfrm>
          <a:off x="14358938" y="14115980"/>
          <a:ext cx="1308101" cy="1023731"/>
        </a:xfrm>
        <a:prstGeom prst="rect">
          <a:avLst/>
        </a:prstGeom>
      </xdr:spPr>
    </xdr:pic>
    <xdr:clientData/>
  </xdr:twoCellAnchor>
  <xdr:twoCellAnchor editAs="oneCell">
    <xdr:from>
      <xdr:col>9</xdr:col>
      <xdr:colOff>246062</xdr:colOff>
      <xdr:row>19</xdr:row>
      <xdr:rowOff>225921</xdr:rowOff>
    </xdr:from>
    <xdr:to>
      <xdr:col>9</xdr:col>
      <xdr:colOff>2548131</xdr:colOff>
      <xdr:row>19</xdr:row>
      <xdr:rowOff>1320046</xdr:rowOff>
    </xdr:to>
    <xdr:pic>
      <xdr:nvPicPr>
        <xdr:cNvPr id="12" name="Imagen 11"/>
        <xdr:cNvPicPr>
          <a:picLocks noChangeAspect="1"/>
        </xdr:cNvPicPr>
      </xdr:nvPicPr>
      <xdr:blipFill>
        <a:blip xmlns:r="http://schemas.openxmlformats.org/officeDocument/2006/relationships" r:embed="rId5"/>
        <a:stretch>
          <a:fillRect/>
        </a:stretch>
      </xdr:blipFill>
      <xdr:spPr>
        <a:xfrm>
          <a:off x="13962062" y="17021671"/>
          <a:ext cx="2302069" cy="1094125"/>
        </a:xfrm>
        <a:prstGeom prst="rect">
          <a:avLst/>
        </a:prstGeom>
      </xdr:spPr>
    </xdr:pic>
    <xdr:clientData/>
  </xdr:twoCellAnchor>
  <xdr:twoCellAnchor editAs="oneCell">
    <xdr:from>
      <xdr:col>9</xdr:col>
      <xdr:colOff>476251</xdr:colOff>
      <xdr:row>20</xdr:row>
      <xdr:rowOff>414185</xdr:rowOff>
    </xdr:from>
    <xdr:to>
      <xdr:col>9</xdr:col>
      <xdr:colOff>1772769</xdr:colOff>
      <xdr:row>20</xdr:row>
      <xdr:rowOff>1382668</xdr:rowOff>
    </xdr:to>
    <xdr:pic>
      <xdr:nvPicPr>
        <xdr:cNvPr id="13" name="Imagen 12"/>
        <xdr:cNvPicPr>
          <a:picLocks noChangeAspect="1"/>
        </xdr:cNvPicPr>
      </xdr:nvPicPr>
      <xdr:blipFill rotWithShape="1">
        <a:blip xmlns:r="http://schemas.openxmlformats.org/officeDocument/2006/relationships" r:embed="rId6"/>
        <a:srcRect l="28290" t="29006" r="55279" b="49164"/>
        <a:stretch/>
      </xdr:blipFill>
      <xdr:spPr>
        <a:xfrm>
          <a:off x="14192251" y="18773623"/>
          <a:ext cx="1296518" cy="968483"/>
        </a:xfrm>
        <a:prstGeom prst="rect">
          <a:avLst/>
        </a:prstGeom>
      </xdr:spPr>
    </xdr:pic>
    <xdr:clientData/>
  </xdr:twoCellAnchor>
  <xdr:twoCellAnchor editAs="oneCell">
    <xdr:from>
      <xdr:col>9</xdr:col>
      <xdr:colOff>531813</xdr:colOff>
      <xdr:row>21</xdr:row>
      <xdr:rowOff>215497</xdr:rowOff>
    </xdr:from>
    <xdr:to>
      <xdr:col>9</xdr:col>
      <xdr:colOff>1740863</xdr:colOff>
      <xdr:row>21</xdr:row>
      <xdr:rowOff>1063222</xdr:rowOff>
    </xdr:to>
    <xdr:pic>
      <xdr:nvPicPr>
        <xdr:cNvPr id="14" name="Imagen 13"/>
        <xdr:cNvPicPr>
          <a:picLocks noChangeAspect="1"/>
        </xdr:cNvPicPr>
      </xdr:nvPicPr>
      <xdr:blipFill rotWithShape="1">
        <a:blip xmlns:r="http://schemas.openxmlformats.org/officeDocument/2006/relationships" r:embed="rId6"/>
        <a:srcRect l="47789" t="28830" r="34988" b="49692"/>
        <a:stretch/>
      </xdr:blipFill>
      <xdr:spPr>
        <a:xfrm>
          <a:off x="14247813" y="20003685"/>
          <a:ext cx="1209050" cy="847725"/>
        </a:xfrm>
        <a:prstGeom prst="rect">
          <a:avLst/>
        </a:prstGeom>
      </xdr:spPr>
    </xdr:pic>
    <xdr:clientData/>
  </xdr:twoCellAnchor>
  <xdr:twoCellAnchor editAs="oneCell">
    <xdr:from>
      <xdr:col>9</xdr:col>
      <xdr:colOff>472200</xdr:colOff>
      <xdr:row>22</xdr:row>
      <xdr:rowOff>166688</xdr:rowOff>
    </xdr:from>
    <xdr:to>
      <xdr:col>9</xdr:col>
      <xdr:colOff>1787512</xdr:colOff>
      <xdr:row>22</xdr:row>
      <xdr:rowOff>1455694</xdr:rowOff>
    </xdr:to>
    <xdr:pic>
      <xdr:nvPicPr>
        <xdr:cNvPr id="15" name="Picture 2" descr="http://thumb7.shutterstock.com/display_pic_with_logo/1664842/151792055/stock-photo-cleaning-with-sponge-isolated-on-white-151792055.jpg"/>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4188200" y="21463001"/>
          <a:ext cx="1315312" cy="1289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539750</xdr:colOff>
      <xdr:row>23</xdr:row>
      <xdr:rowOff>277664</xdr:rowOff>
    </xdr:from>
    <xdr:to>
      <xdr:col>9</xdr:col>
      <xdr:colOff>2340293</xdr:colOff>
      <xdr:row>23</xdr:row>
      <xdr:rowOff>1229711</xdr:rowOff>
    </xdr:to>
    <xdr:pic>
      <xdr:nvPicPr>
        <xdr:cNvPr id="16" name="Imagen 15"/>
        <xdr:cNvPicPr>
          <a:picLocks noChangeAspect="1"/>
        </xdr:cNvPicPr>
      </xdr:nvPicPr>
      <xdr:blipFill>
        <a:blip xmlns:r="http://schemas.openxmlformats.org/officeDocument/2006/relationships" r:embed="rId8"/>
        <a:stretch>
          <a:fillRect/>
        </a:stretch>
      </xdr:blipFill>
      <xdr:spPr>
        <a:xfrm>
          <a:off x="14255750" y="23090039"/>
          <a:ext cx="1800543" cy="952047"/>
        </a:xfrm>
        <a:prstGeom prst="rect">
          <a:avLst/>
        </a:prstGeom>
      </xdr:spPr>
    </xdr:pic>
    <xdr:clientData/>
  </xdr:twoCellAnchor>
  <xdr:twoCellAnchor editAs="oneCell">
    <xdr:from>
      <xdr:col>9</xdr:col>
      <xdr:colOff>285927</xdr:colOff>
      <xdr:row>24</xdr:row>
      <xdr:rowOff>206375</xdr:rowOff>
    </xdr:from>
    <xdr:to>
      <xdr:col>9</xdr:col>
      <xdr:colOff>2355851</xdr:colOff>
      <xdr:row>24</xdr:row>
      <xdr:rowOff>1017589</xdr:rowOff>
    </xdr:to>
    <xdr:pic>
      <xdr:nvPicPr>
        <xdr:cNvPr id="17" name="Imagen 16"/>
        <xdr:cNvPicPr>
          <a:picLocks noChangeAspect="1"/>
        </xdr:cNvPicPr>
      </xdr:nvPicPr>
      <xdr:blipFill>
        <a:blip xmlns:r="http://schemas.openxmlformats.org/officeDocument/2006/relationships" r:embed="rId9"/>
        <a:stretch>
          <a:fillRect/>
        </a:stretch>
      </xdr:blipFill>
      <xdr:spPr>
        <a:xfrm>
          <a:off x="14001927" y="24582438"/>
          <a:ext cx="2069924" cy="811214"/>
        </a:xfrm>
        <a:prstGeom prst="rect">
          <a:avLst/>
        </a:prstGeom>
      </xdr:spPr>
    </xdr:pic>
    <xdr:clientData/>
  </xdr:twoCellAnchor>
  <xdr:twoCellAnchor>
    <xdr:from>
      <xdr:col>9</xdr:col>
      <xdr:colOff>396874</xdr:colOff>
      <xdr:row>25</xdr:row>
      <xdr:rowOff>174624</xdr:rowOff>
    </xdr:from>
    <xdr:to>
      <xdr:col>9</xdr:col>
      <xdr:colOff>1668417</xdr:colOff>
      <xdr:row>25</xdr:row>
      <xdr:rowOff>1331277</xdr:rowOff>
    </xdr:to>
    <xdr:grpSp>
      <xdr:nvGrpSpPr>
        <xdr:cNvPr id="18" name="Grupo 17"/>
        <xdr:cNvGrpSpPr/>
      </xdr:nvGrpSpPr>
      <xdr:grpSpPr>
        <a:xfrm>
          <a:off x="14112874" y="26114374"/>
          <a:ext cx="1271543" cy="1156653"/>
          <a:chOff x="1011394" y="1123870"/>
          <a:chExt cx="6213654" cy="4736353"/>
        </a:xfrm>
      </xdr:grpSpPr>
      <xdr:pic>
        <xdr:nvPicPr>
          <xdr:cNvPr id="19" name="Imagen 18"/>
          <xdr:cNvPicPr>
            <a:picLocks noChangeAspect="1"/>
          </xdr:cNvPicPr>
        </xdr:nvPicPr>
        <xdr:blipFill>
          <a:blip xmlns:r="http://schemas.openxmlformats.org/officeDocument/2006/relationships" r:embed="rId10"/>
          <a:stretch>
            <a:fillRect/>
          </a:stretch>
        </xdr:blipFill>
        <xdr:spPr>
          <a:xfrm>
            <a:off x="1011394" y="1123870"/>
            <a:ext cx="6213654" cy="2085975"/>
          </a:xfrm>
          <a:prstGeom prst="rect">
            <a:avLst/>
          </a:prstGeom>
        </xdr:spPr>
      </xdr:pic>
      <xdr:pic>
        <xdr:nvPicPr>
          <xdr:cNvPr id="20" name="Imagen 19"/>
          <xdr:cNvPicPr>
            <a:picLocks noChangeAspect="1"/>
          </xdr:cNvPicPr>
        </xdr:nvPicPr>
        <xdr:blipFill>
          <a:blip xmlns:r="http://schemas.openxmlformats.org/officeDocument/2006/relationships" r:embed="rId11"/>
          <a:stretch>
            <a:fillRect/>
          </a:stretch>
        </xdr:blipFill>
        <xdr:spPr>
          <a:xfrm>
            <a:off x="1068140" y="3393248"/>
            <a:ext cx="6156908" cy="2466975"/>
          </a:xfrm>
          <a:prstGeom prst="rect">
            <a:avLst/>
          </a:prstGeom>
        </xdr:spPr>
      </xdr:pic>
    </xdr:grpSp>
    <xdr:clientData/>
  </xdr:twoCellAnchor>
  <xdr:twoCellAnchor editAs="oneCell">
    <xdr:from>
      <xdr:col>9</xdr:col>
      <xdr:colOff>87312</xdr:colOff>
      <xdr:row>26</xdr:row>
      <xdr:rowOff>79375</xdr:rowOff>
    </xdr:from>
    <xdr:to>
      <xdr:col>9</xdr:col>
      <xdr:colOff>2495428</xdr:colOff>
      <xdr:row>26</xdr:row>
      <xdr:rowOff>1000125</xdr:rowOff>
    </xdr:to>
    <xdr:pic>
      <xdr:nvPicPr>
        <xdr:cNvPr id="21" name="Imagen 20"/>
        <xdr:cNvPicPr>
          <a:picLocks noChangeAspect="1"/>
        </xdr:cNvPicPr>
      </xdr:nvPicPr>
      <xdr:blipFill>
        <a:blip xmlns:r="http://schemas.openxmlformats.org/officeDocument/2006/relationships" r:embed="rId12"/>
        <a:stretch>
          <a:fillRect/>
        </a:stretch>
      </xdr:blipFill>
      <xdr:spPr>
        <a:xfrm>
          <a:off x="13803312" y="27574875"/>
          <a:ext cx="2408116" cy="920750"/>
        </a:xfrm>
        <a:prstGeom prst="rect">
          <a:avLst/>
        </a:prstGeom>
      </xdr:spPr>
    </xdr:pic>
    <xdr:clientData/>
  </xdr:twoCellAnchor>
  <xdr:twoCellAnchor editAs="oneCell">
    <xdr:from>
      <xdr:col>9</xdr:col>
      <xdr:colOff>380999</xdr:colOff>
      <xdr:row>27</xdr:row>
      <xdr:rowOff>100012</xdr:rowOff>
    </xdr:from>
    <xdr:to>
      <xdr:col>9</xdr:col>
      <xdr:colOff>1822244</xdr:colOff>
      <xdr:row>27</xdr:row>
      <xdr:rowOff>1124898</xdr:rowOff>
    </xdr:to>
    <xdr:pic>
      <xdr:nvPicPr>
        <xdr:cNvPr id="22" name="Picture 4" descr="http://thumb9.shutterstock.com/display_pic_with_logo/2259785/219408022/stock-photo-a-researcher-working-in-a-laboratory-219408022.jpg"/>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4096999" y="29159200"/>
          <a:ext cx="1441245" cy="10248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501550</xdr:colOff>
      <xdr:row>28</xdr:row>
      <xdr:rowOff>277813</xdr:rowOff>
    </xdr:from>
    <xdr:to>
      <xdr:col>9</xdr:col>
      <xdr:colOff>1999816</xdr:colOff>
      <xdr:row>28</xdr:row>
      <xdr:rowOff>1343247</xdr:rowOff>
    </xdr:to>
    <xdr:pic>
      <xdr:nvPicPr>
        <xdr:cNvPr id="23" name="Picture 2" descr="http://thumb1.shutterstock.com/display_pic_with_logo/487102/340659374/stock-photo-hands-squeeze-wet-white-towel-340659374.jpg"/>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4217550" y="30900688"/>
          <a:ext cx="1498266" cy="10654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373062</xdr:colOff>
      <xdr:row>29</xdr:row>
      <xdr:rowOff>349165</xdr:rowOff>
    </xdr:from>
    <xdr:to>
      <xdr:col>9</xdr:col>
      <xdr:colOff>2048120</xdr:colOff>
      <xdr:row>29</xdr:row>
      <xdr:rowOff>1449388</xdr:rowOff>
    </xdr:to>
    <xdr:pic>
      <xdr:nvPicPr>
        <xdr:cNvPr id="24" name="Imagen 23"/>
        <xdr:cNvPicPr>
          <a:picLocks noChangeAspect="1"/>
        </xdr:cNvPicPr>
      </xdr:nvPicPr>
      <xdr:blipFill>
        <a:blip xmlns:r="http://schemas.openxmlformats.org/officeDocument/2006/relationships" r:embed="rId15"/>
        <a:stretch>
          <a:fillRect/>
        </a:stretch>
      </xdr:blipFill>
      <xdr:spPr>
        <a:xfrm>
          <a:off x="14089062" y="32440478"/>
          <a:ext cx="1675058" cy="1100223"/>
        </a:xfrm>
        <a:prstGeom prst="rect">
          <a:avLst/>
        </a:prstGeom>
      </xdr:spPr>
    </xdr:pic>
    <xdr:clientData/>
  </xdr:twoCellAnchor>
  <xdr:twoCellAnchor editAs="oneCell">
    <xdr:from>
      <xdr:col>9</xdr:col>
      <xdr:colOff>285751</xdr:colOff>
      <xdr:row>30</xdr:row>
      <xdr:rowOff>226968</xdr:rowOff>
    </xdr:from>
    <xdr:to>
      <xdr:col>9</xdr:col>
      <xdr:colOff>2526157</xdr:colOff>
      <xdr:row>30</xdr:row>
      <xdr:rowOff>1311745</xdr:rowOff>
    </xdr:to>
    <xdr:pic>
      <xdr:nvPicPr>
        <xdr:cNvPr id="25" name="Imagen 24"/>
        <xdr:cNvPicPr>
          <a:picLocks noChangeAspect="1"/>
        </xdr:cNvPicPr>
      </xdr:nvPicPr>
      <xdr:blipFill>
        <a:blip xmlns:r="http://schemas.openxmlformats.org/officeDocument/2006/relationships" r:embed="rId16"/>
        <a:stretch>
          <a:fillRect/>
        </a:stretch>
      </xdr:blipFill>
      <xdr:spPr>
        <a:xfrm>
          <a:off x="14001751" y="33881968"/>
          <a:ext cx="2240406" cy="1084777"/>
        </a:xfrm>
        <a:prstGeom prst="rect">
          <a:avLst/>
        </a:prstGeom>
      </xdr:spPr>
    </xdr:pic>
    <xdr:clientData/>
  </xdr:twoCellAnchor>
  <xdr:twoCellAnchor editAs="oneCell">
    <xdr:from>
      <xdr:col>9</xdr:col>
      <xdr:colOff>349250</xdr:colOff>
      <xdr:row>31</xdr:row>
      <xdr:rowOff>15876</xdr:rowOff>
    </xdr:from>
    <xdr:to>
      <xdr:col>9</xdr:col>
      <xdr:colOff>1712709</xdr:colOff>
      <xdr:row>31</xdr:row>
      <xdr:rowOff>1106644</xdr:rowOff>
    </xdr:to>
    <xdr:pic>
      <xdr:nvPicPr>
        <xdr:cNvPr id="26" name="Picture 4" descr="http://thumb9.shutterstock.com/display_pic_with_logo/130072/130072,1216619111,2/stock-photo-hand-with-glove-preparing-analys-15155320.jpg"/>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14065250" y="35194876"/>
          <a:ext cx="1363459" cy="10907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792403</xdr:colOff>
      <xdr:row>32</xdr:row>
      <xdr:rowOff>309562</xdr:rowOff>
    </xdr:from>
    <xdr:to>
      <xdr:col>9</xdr:col>
      <xdr:colOff>2327856</xdr:colOff>
      <xdr:row>32</xdr:row>
      <xdr:rowOff>1517452</xdr:rowOff>
    </xdr:to>
    <xdr:pic>
      <xdr:nvPicPr>
        <xdr:cNvPr id="27" name="Picture 2" descr="http://thumb1.shutterstock.com/display_pic_with_logo/64260/257830930/stock-photo-science-chemistry-biology-medicine-and-people-concept-close-up-of-young-female-scientist-with-257830930.jpg"/>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4508403" y="36996687"/>
          <a:ext cx="1535453" cy="1207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317500</xdr:colOff>
      <xdr:row>33</xdr:row>
      <xdr:rowOff>43942</xdr:rowOff>
    </xdr:from>
    <xdr:to>
      <xdr:col>9</xdr:col>
      <xdr:colOff>2336799</xdr:colOff>
      <xdr:row>33</xdr:row>
      <xdr:rowOff>1265236</xdr:rowOff>
    </xdr:to>
    <xdr:pic>
      <xdr:nvPicPr>
        <xdr:cNvPr id="28" name="Imagen 27"/>
        <xdr:cNvPicPr>
          <a:picLocks noChangeAspect="1"/>
        </xdr:cNvPicPr>
      </xdr:nvPicPr>
      <xdr:blipFill>
        <a:blip xmlns:r="http://schemas.openxmlformats.org/officeDocument/2006/relationships" r:embed="rId19"/>
        <a:stretch>
          <a:fillRect/>
        </a:stretch>
      </xdr:blipFill>
      <xdr:spPr>
        <a:xfrm>
          <a:off x="14033500" y="38286817"/>
          <a:ext cx="2019299" cy="1221294"/>
        </a:xfrm>
        <a:prstGeom prst="rect">
          <a:avLst/>
        </a:prstGeom>
      </xdr:spPr>
    </xdr:pic>
    <xdr:clientData/>
  </xdr:twoCellAnchor>
  <xdr:twoCellAnchor editAs="oneCell">
    <xdr:from>
      <xdr:col>9</xdr:col>
      <xdr:colOff>563563</xdr:colOff>
      <xdr:row>33</xdr:row>
      <xdr:rowOff>1452563</xdr:rowOff>
    </xdr:from>
    <xdr:to>
      <xdr:col>9</xdr:col>
      <xdr:colOff>2134787</xdr:colOff>
      <xdr:row>34</xdr:row>
      <xdr:rowOff>1492899</xdr:rowOff>
    </xdr:to>
    <xdr:pic>
      <xdr:nvPicPr>
        <xdr:cNvPr id="29" name="Imagen 28"/>
        <xdr:cNvPicPr>
          <a:picLocks noChangeAspect="1"/>
        </xdr:cNvPicPr>
      </xdr:nvPicPr>
      <xdr:blipFill rotWithShape="1">
        <a:blip xmlns:r="http://schemas.openxmlformats.org/officeDocument/2006/relationships" r:embed="rId20"/>
        <a:srcRect l="27597" t="39041" r="60327" b="40009"/>
        <a:stretch/>
      </xdr:blipFill>
      <xdr:spPr>
        <a:xfrm>
          <a:off x="14279563" y="39695438"/>
          <a:ext cx="1571224" cy="1532586"/>
        </a:xfrm>
        <a:prstGeom prst="rect">
          <a:avLst/>
        </a:prstGeom>
      </xdr:spPr>
    </xdr:pic>
    <xdr:clientData/>
  </xdr:twoCellAnchor>
  <xdr:twoCellAnchor editAs="oneCell">
    <xdr:from>
      <xdr:col>9</xdr:col>
      <xdr:colOff>355054</xdr:colOff>
      <xdr:row>35</xdr:row>
      <xdr:rowOff>95251</xdr:rowOff>
    </xdr:from>
    <xdr:to>
      <xdr:col>9</xdr:col>
      <xdr:colOff>1622895</xdr:colOff>
      <xdr:row>35</xdr:row>
      <xdr:rowOff>1373837</xdr:rowOff>
    </xdr:to>
    <xdr:pic>
      <xdr:nvPicPr>
        <xdr:cNvPr id="30" name="Imagen 29"/>
        <xdr:cNvPicPr>
          <a:picLocks noChangeAspect="1"/>
        </xdr:cNvPicPr>
      </xdr:nvPicPr>
      <xdr:blipFill rotWithShape="1">
        <a:blip xmlns:r="http://schemas.openxmlformats.org/officeDocument/2006/relationships" r:embed="rId20"/>
        <a:srcRect l="41553" t="39040" r="46767" b="40009"/>
        <a:stretch/>
      </xdr:blipFill>
      <xdr:spPr>
        <a:xfrm>
          <a:off x="14071054" y="41386126"/>
          <a:ext cx="1267841" cy="1278586"/>
        </a:xfrm>
        <a:prstGeom prst="rect">
          <a:avLst/>
        </a:prstGeom>
      </xdr:spPr>
    </xdr:pic>
    <xdr:clientData/>
  </xdr:twoCellAnchor>
  <xdr:twoCellAnchor editAs="oneCell">
    <xdr:from>
      <xdr:col>9</xdr:col>
      <xdr:colOff>587376</xdr:colOff>
      <xdr:row>36</xdr:row>
      <xdr:rowOff>79375</xdr:rowOff>
    </xdr:from>
    <xdr:to>
      <xdr:col>9</xdr:col>
      <xdr:colOff>1953930</xdr:colOff>
      <xdr:row>36</xdr:row>
      <xdr:rowOff>1299561</xdr:rowOff>
    </xdr:to>
    <xdr:pic>
      <xdr:nvPicPr>
        <xdr:cNvPr id="31" name="Picture 4" descr="http://thumb7.shutterstock.com/display_pic_with_logo/70292/70292,1309808947,1/stock-photo-laboratory-flask-with-stirrer-and-reflection-isolated-over-white-background-with-clipping-path-on-80407630.jpg"/>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4303376" y="42838688"/>
          <a:ext cx="1366554" cy="12201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128620</xdr:colOff>
      <xdr:row>37</xdr:row>
      <xdr:rowOff>134936</xdr:rowOff>
    </xdr:from>
    <xdr:to>
      <xdr:col>9</xdr:col>
      <xdr:colOff>2583729</xdr:colOff>
      <xdr:row>37</xdr:row>
      <xdr:rowOff>1428547</xdr:rowOff>
    </xdr:to>
    <xdr:pic>
      <xdr:nvPicPr>
        <xdr:cNvPr id="32" name="Imagen 31"/>
        <xdr:cNvPicPr>
          <a:picLocks noChangeAspect="1"/>
        </xdr:cNvPicPr>
      </xdr:nvPicPr>
      <xdr:blipFill>
        <a:blip xmlns:r="http://schemas.openxmlformats.org/officeDocument/2006/relationships" r:embed="rId22"/>
        <a:stretch>
          <a:fillRect/>
        </a:stretch>
      </xdr:blipFill>
      <xdr:spPr>
        <a:xfrm>
          <a:off x="13844620" y="44386499"/>
          <a:ext cx="2455109" cy="1293611"/>
        </a:xfrm>
        <a:prstGeom prst="rect">
          <a:avLst/>
        </a:prstGeom>
      </xdr:spPr>
    </xdr:pic>
    <xdr:clientData/>
  </xdr:twoCellAnchor>
  <xdr:twoCellAnchor editAs="oneCell">
    <xdr:from>
      <xdr:col>9</xdr:col>
      <xdr:colOff>190501</xdr:colOff>
      <xdr:row>39</xdr:row>
      <xdr:rowOff>185150</xdr:rowOff>
    </xdr:from>
    <xdr:to>
      <xdr:col>9</xdr:col>
      <xdr:colOff>2209117</xdr:colOff>
      <xdr:row>39</xdr:row>
      <xdr:rowOff>992188</xdr:rowOff>
    </xdr:to>
    <xdr:pic>
      <xdr:nvPicPr>
        <xdr:cNvPr id="34" name="Imagen 33"/>
        <xdr:cNvPicPr>
          <a:picLocks noChangeAspect="1"/>
        </xdr:cNvPicPr>
      </xdr:nvPicPr>
      <xdr:blipFill>
        <a:blip xmlns:r="http://schemas.openxmlformats.org/officeDocument/2006/relationships" r:embed="rId23"/>
        <a:stretch>
          <a:fillRect/>
        </a:stretch>
      </xdr:blipFill>
      <xdr:spPr>
        <a:xfrm>
          <a:off x="13906501" y="47564088"/>
          <a:ext cx="2018616" cy="807038"/>
        </a:xfrm>
        <a:prstGeom prst="rect">
          <a:avLst/>
        </a:prstGeom>
      </xdr:spPr>
    </xdr:pic>
    <xdr:clientData/>
  </xdr:twoCellAnchor>
  <xdr:twoCellAnchor editAs="oneCell">
    <xdr:from>
      <xdr:col>9</xdr:col>
      <xdr:colOff>452437</xdr:colOff>
      <xdr:row>40</xdr:row>
      <xdr:rowOff>249664</xdr:rowOff>
    </xdr:from>
    <xdr:to>
      <xdr:col>9</xdr:col>
      <xdr:colOff>2440450</xdr:colOff>
      <xdr:row>40</xdr:row>
      <xdr:rowOff>1077822</xdr:rowOff>
    </xdr:to>
    <xdr:pic>
      <xdr:nvPicPr>
        <xdr:cNvPr id="35" name="Imagen 34"/>
        <xdr:cNvPicPr>
          <a:picLocks noChangeAspect="1"/>
        </xdr:cNvPicPr>
      </xdr:nvPicPr>
      <xdr:blipFill>
        <a:blip xmlns:r="http://schemas.openxmlformats.org/officeDocument/2006/relationships" r:embed="rId24"/>
        <a:stretch>
          <a:fillRect/>
        </a:stretch>
      </xdr:blipFill>
      <xdr:spPr>
        <a:xfrm>
          <a:off x="14168437" y="49168477"/>
          <a:ext cx="1988013" cy="828158"/>
        </a:xfrm>
        <a:prstGeom prst="rect">
          <a:avLst/>
        </a:prstGeom>
      </xdr:spPr>
    </xdr:pic>
    <xdr:clientData/>
  </xdr:twoCellAnchor>
  <xdr:twoCellAnchor editAs="oneCell">
    <xdr:from>
      <xdr:col>9</xdr:col>
      <xdr:colOff>571500</xdr:colOff>
      <xdr:row>41</xdr:row>
      <xdr:rowOff>294218</xdr:rowOff>
    </xdr:from>
    <xdr:to>
      <xdr:col>9</xdr:col>
      <xdr:colOff>2057462</xdr:colOff>
      <xdr:row>41</xdr:row>
      <xdr:rowOff>1350902</xdr:rowOff>
    </xdr:to>
    <xdr:pic>
      <xdr:nvPicPr>
        <xdr:cNvPr id="36" name="Picture 4" descr="http://thumb7.shutterstock.com/display_pic_with_logo/2259785/212209801/stock-photo-researcher-is-dropping-the-reagent-into-test-tube-for-reaction-testing-in-chemical-laboratory-212209801.jpg"/>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14287500" y="50776718"/>
          <a:ext cx="1485962" cy="1056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343297</xdr:colOff>
      <xdr:row>42</xdr:row>
      <xdr:rowOff>158749</xdr:rowOff>
    </xdr:from>
    <xdr:to>
      <xdr:col>9</xdr:col>
      <xdr:colOff>2180265</xdr:colOff>
      <xdr:row>42</xdr:row>
      <xdr:rowOff>1465038</xdr:rowOff>
    </xdr:to>
    <xdr:pic>
      <xdr:nvPicPr>
        <xdr:cNvPr id="37" name="Picture 2" descr="http://thumb1.shutterstock.com/display_pic_with_logo/1459610/387194650/stock-photo-pharmaceutical-researcher-with-protective-eyewear-and-glove-surveying-387194650.jpg"/>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14059297" y="52204937"/>
          <a:ext cx="1836968" cy="13062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7938</xdr:colOff>
      <xdr:row>43</xdr:row>
      <xdr:rowOff>268948</xdr:rowOff>
    </xdr:from>
    <xdr:to>
      <xdr:col>9</xdr:col>
      <xdr:colOff>2514810</xdr:colOff>
      <xdr:row>43</xdr:row>
      <xdr:rowOff>1398904</xdr:rowOff>
    </xdr:to>
    <xdr:pic>
      <xdr:nvPicPr>
        <xdr:cNvPr id="38" name="Imagen 37"/>
        <xdr:cNvPicPr>
          <a:picLocks noChangeAspect="1"/>
        </xdr:cNvPicPr>
      </xdr:nvPicPr>
      <xdr:blipFill>
        <a:blip xmlns:r="http://schemas.openxmlformats.org/officeDocument/2006/relationships" r:embed="rId27"/>
        <a:stretch>
          <a:fillRect/>
        </a:stretch>
      </xdr:blipFill>
      <xdr:spPr>
        <a:xfrm>
          <a:off x="13723938" y="53847073"/>
          <a:ext cx="2506872" cy="1129956"/>
        </a:xfrm>
        <a:prstGeom prst="rect">
          <a:avLst/>
        </a:prstGeom>
      </xdr:spPr>
    </xdr:pic>
    <xdr:clientData/>
  </xdr:twoCellAnchor>
  <xdr:twoCellAnchor editAs="oneCell">
    <xdr:from>
      <xdr:col>9</xdr:col>
      <xdr:colOff>522262</xdr:colOff>
      <xdr:row>44</xdr:row>
      <xdr:rowOff>182561</xdr:rowOff>
    </xdr:from>
    <xdr:to>
      <xdr:col>9</xdr:col>
      <xdr:colOff>1676780</xdr:colOff>
      <xdr:row>44</xdr:row>
      <xdr:rowOff>1148432</xdr:rowOff>
    </xdr:to>
    <xdr:pic>
      <xdr:nvPicPr>
        <xdr:cNvPr id="39" name="Imagen 38"/>
        <xdr:cNvPicPr>
          <a:picLocks noChangeAspect="1"/>
        </xdr:cNvPicPr>
      </xdr:nvPicPr>
      <xdr:blipFill rotWithShape="1">
        <a:blip xmlns:r="http://schemas.openxmlformats.org/officeDocument/2006/relationships" r:embed="rId28"/>
        <a:srcRect l="26607" t="28477" r="58249" b="48987"/>
        <a:stretch/>
      </xdr:blipFill>
      <xdr:spPr>
        <a:xfrm>
          <a:off x="14238262" y="55284686"/>
          <a:ext cx="1154518" cy="965871"/>
        </a:xfrm>
        <a:prstGeom prst="rect">
          <a:avLst/>
        </a:prstGeom>
      </xdr:spPr>
    </xdr:pic>
    <xdr:clientData/>
  </xdr:twoCellAnchor>
  <xdr:twoCellAnchor editAs="oneCell">
    <xdr:from>
      <xdr:col>9</xdr:col>
      <xdr:colOff>579438</xdr:colOff>
      <xdr:row>45</xdr:row>
      <xdr:rowOff>334777</xdr:rowOff>
    </xdr:from>
    <xdr:to>
      <xdr:col>9</xdr:col>
      <xdr:colOff>1748218</xdr:colOff>
      <xdr:row>45</xdr:row>
      <xdr:rowOff>1297301</xdr:rowOff>
    </xdr:to>
    <xdr:pic>
      <xdr:nvPicPr>
        <xdr:cNvPr id="40" name="Imagen 39"/>
        <xdr:cNvPicPr>
          <a:picLocks noChangeAspect="1"/>
        </xdr:cNvPicPr>
      </xdr:nvPicPr>
      <xdr:blipFill rotWithShape="1">
        <a:blip xmlns:r="http://schemas.openxmlformats.org/officeDocument/2006/relationships" r:embed="rId28"/>
        <a:srcRect l="46107" t="28477" r="38749" b="49340"/>
        <a:stretch/>
      </xdr:blipFill>
      <xdr:spPr>
        <a:xfrm>
          <a:off x="14295438" y="57000590"/>
          <a:ext cx="1168780" cy="962524"/>
        </a:xfrm>
        <a:prstGeom prst="rect">
          <a:avLst/>
        </a:prstGeom>
      </xdr:spPr>
    </xdr:pic>
    <xdr:clientData/>
  </xdr:twoCellAnchor>
  <xdr:twoCellAnchor editAs="oneCell">
    <xdr:from>
      <xdr:col>9</xdr:col>
      <xdr:colOff>190500</xdr:colOff>
      <xdr:row>46</xdr:row>
      <xdr:rowOff>7937</xdr:rowOff>
    </xdr:from>
    <xdr:to>
      <xdr:col>9</xdr:col>
      <xdr:colOff>2339418</xdr:colOff>
      <xdr:row>46</xdr:row>
      <xdr:rowOff>1536057</xdr:rowOff>
    </xdr:to>
    <xdr:pic>
      <xdr:nvPicPr>
        <xdr:cNvPr id="41" name="Picture 4" descr="http://thumb7.shutterstock.com/display_pic_with_logo/2259785/228462865/stock-photo-male-chemist-holding-flask-at-laboratory-228462865.jpg"/>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13906500" y="58189812"/>
          <a:ext cx="2148918" cy="15281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134938</xdr:colOff>
      <xdr:row>47</xdr:row>
      <xdr:rowOff>55563</xdr:rowOff>
    </xdr:from>
    <xdr:to>
      <xdr:col>9</xdr:col>
      <xdr:colOff>2692600</xdr:colOff>
      <xdr:row>47</xdr:row>
      <xdr:rowOff>754062</xdr:rowOff>
    </xdr:to>
    <xdr:pic>
      <xdr:nvPicPr>
        <xdr:cNvPr id="42" name="Imagen 41"/>
        <xdr:cNvPicPr>
          <a:picLocks noChangeAspect="1"/>
        </xdr:cNvPicPr>
      </xdr:nvPicPr>
      <xdr:blipFill>
        <a:blip xmlns:r="http://schemas.openxmlformats.org/officeDocument/2006/relationships" r:embed="rId30"/>
        <a:stretch>
          <a:fillRect/>
        </a:stretch>
      </xdr:blipFill>
      <xdr:spPr>
        <a:xfrm>
          <a:off x="13850938" y="59801126"/>
          <a:ext cx="2557662" cy="698499"/>
        </a:xfrm>
        <a:prstGeom prst="rect">
          <a:avLst/>
        </a:prstGeom>
      </xdr:spPr>
    </xdr:pic>
    <xdr:clientData/>
  </xdr:twoCellAnchor>
  <xdr:twoCellAnchor editAs="oneCell">
    <xdr:from>
      <xdr:col>9</xdr:col>
      <xdr:colOff>396875</xdr:colOff>
      <xdr:row>48</xdr:row>
      <xdr:rowOff>488030</xdr:rowOff>
    </xdr:from>
    <xdr:to>
      <xdr:col>9</xdr:col>
      <xdr:colOff>1935875</xdr:colOff>
      <xdr:row>48</xdr:row>
      <xdr:rowOff>1156439</xdr:rowOff>
    </xdr:to>
    <xdr:pic>
      <xdr:nvPicPr>
        <xdr:cNvPr id="43" name="Imagen 42"/>
        <xdr:cNvPicPr>
          <a:picLocks noChangeAspect="1"/>
        </xdr:cNvPicPr>
      </xdr:nvPicPr>
      <xdr:blipFill>
        <a:blip xmlns:r="http://schemas.openxmlformats.org/officeDocument/2006/relationships" r:embed="rId31"/>
        <a:stretch>
          <a:fillRect/>
        </a:stretch>
      </xdr:blipFill>
      <xdr:spPr>
        <a:xfrm>
          <a:off x="14112875" y="61630593"/>
          <a:ext cx="1539000" cy="668409"/>
        </a:xfrm>
        <a:prstGeom prst="rect">
          <a:avLst/>
        </a:prstGeom>
      </xdr:spPr>
    </xdr:pic>
    <xdr:clientData/>
  </xdr:twoCellAnchor>
  <xdr:twoCellAnchor editAs="oneCell">
    <xdr:from>
      <xdr:col>9</xdr:col>
      <xdr:colOff>286292</xdr:colOff>
      <xdr:row>49</xdr:row>
      <xdr:rowOff>182563</xdr:rowOff>
    </xdr:from>
    <xdr:to>
      <xdr:col>9</xdr:col>
      <xdr:colOff>2353808</xdr:colOff>
      <xdr:row>49</xdr:row>
      <xdr:rowOff>1351612</xdr:rowOff>
    </xdr:to>
    <xdr:pic>
      <xdr:nvPicPr>
        <xdr:cNvPr id="44" name="Imagen 43"/>
        <xdr:cNvPicPr>
          <a:picLocks noChangeAspect="1"/>
        </xdr:cNvPicPr>
      </xdr:nvPicPr>
      <xdr:blipFill>
        <a:blip xmlns:r="http://schemas.openxmlformats.org/officeDocument/2006/relationships" r:embed="rId32"/>
        <a:stretch>
          <a:fillRect/>
        </a:stretch>
      </xdr:blipFill>
      <xdr:spPr>
        <a:xfrm>
          <a:off x="14002292" y="62888813"/>
          <a:ext cx="2067516" cy="1169049"/>
        </a:xfrm>
        <a:prstGeom prst="rect">
          <a:avLst/>
        </a:prstGeom>
      </xdr:spPr>
    </xdr:pic>
    <xdr:clientData/>
  </xdr:twoCellAnchor>
  <xdr:twoCellAnchor editAs="oneCell">
    <xdr:from>
      <xdr:col>9</xdr:col>
      <xdr:colOff>598868</xdr:colOff>
      <xdr:row>50</xdr:row>
      <xdr:rowOff>246063</xdr:rowOff>
    </xdr:from>
    <xdr:to>
      <xdr:col>9</xdr:col>
      <xdr:colOff>2013601</xdr:colOff>
      <xdr:row>50</xdr:row>
      <xdr:rowOff>1197456</xdr:rowOff>
    </xdr:to>
    <xdr:pic>
      <xdr:nvPicPr>
        <xdr:cNvPr id="45" name="Picture 2" descr="http://thumb1.shutterstock.com/display_pic_with_logo/64260/334453388/stock-photo-science-chemistry-and-people-concept-close-up-of-scientists-hands-with-glass-and-chemical-powder-334453388.jpg"/>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14314868" y="64508063"/>
          <a:ext cx="1414733" cy="9513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376537</xdr:colOff>
      <xdr:row>51</xdr:row>
      <xdr:rowOff>134938</xdr:rowOff>
    </xdr:from>
    <xdr:to>
      <xdr:col>9</xdr:col>
      <xdr:colOff>1983611</xdr:colOff>
      <xdr:row>51</xdr:row>
      <xdr:rowOff>1277747</xdr:rowOff>
    </xdr:to>
    <xdr:pic>
      <xdr:nvPicPr>
        <xdr:cNvPr id="46" name="Picture 2" descr="http://thumb1.shutterstock.com/display_pic_with_logo/2259785/287381720/stock-photo-a-researcher-is-analyzing-sample-in-laboratory-room-287381720.jpg"/>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14092537" y="65857438"/>
          <a:ext cx="1607074" cy="11428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421997</xdr:colOff>
      <xdr:row>52</xdr:row>
      <xdr:rowOff>111125</xdr:rowOff>
    </xdr:from>
    <xdr:to>
      <xdr:col>9</xdr:col>
      <xdr:colOff>1635013</xdr:colOff>
      <xdr:row>52</xdr:row>
      <xdr:rowOff>1418489</xdr:rowOff>
    </xdr:to>
    <xdr:pic>
      <xdr:nvPicPr>
        <xdr:cNvPr id="47" name="Imagen 46"/>
        <xdr:cNvPicPr>
          <a:picLocks noChangeAspect="1"/>
        </xdr:cNvPicPr>
      </xdr:nvPicPr>
      <xdr:blipFill rotWithShape="1">
        <a:blip xmlns:r="http://schemas.openxmlformats.org/officeDocument/2006/relationships" r:embed="rId35"/>
        <a:srcRect l="39277" t="19146" r="51815" b="63776"/>
        <a:stretch/>
      </xdr:blipFill>
      <xdr:spPr>
        <a:xfrm>
          <a:off x="14137997" y="67373500"/>
          <a:ext cx="1213016" cy="1307364"/>
        </a:xfrm>
        <a:prstGeom prst="rect">
          <a:avLst/>
        </a:prstGeom>
      </xdr:spPr>
    </xdr:pic>
    <xdr:clientData/>
  </xdr:twoCellAnchor>
  <xdr:twoCellAnchor editAs="oneCell">
    <xdr:from>
      <xdr:col>9</xdr:col>
      <xdr:colOff>1055687</xdr:colOff>
      <xdr:row>53</xdr:row>
      <xdr:rowOff>0</xdr:rowOff>
    </xdr:from>
    <xdr:to>
      <xdr:col>9</xdr:col>
      <xdr:colOff>2523879</xdr:colOff>
      <xdr:row>53</xdr:row>
      <xdr:rowOff>1326525</xdr:rowOff>
    </xdr:to>
    <xdr:pic>
      <xdr:nvPicPr>
        <xdr:cNvPr id="48" name="Imagen 47"/>
        <xdr:cNvPicPr>
          <a:picLocks noChangeAspect="1"/>
        </xdr:cNvPicPr>
      </xdr:nvPicPr>
      <xdr:blipFill rotWithShape="1">
        <a:blip xmlns:r="http://schemas.openxmlformats.org/officeDocument/2006/relationships" r:embed="rId36"/>
        <a:srcRect l="48482" t="37632" r="40234" b="44234"/>
        <a:stretch/>
      </xdr:blipFill>
      <xdr:spPr>
        <a:xfrm>
          <a:off x="14771687" y="68794313"/>
          <a:ext cx="1468192" cy="1326525"/>
        </a:xfrm>
        <a:prstGeom prst="rect">
          <a:avLst/>
        </a:prstGeom>
      </xdr:spPr>
    </xdr:pic>
    <xdr:clientData/>
  </xdr:twoCellAnchor>
  <xdr:twoCellAnchor editAs="oneCell">
    <xdr:from>
      <xdr:col>9</xdr:col>
      <xdr:colOff>187686</xdr:colOff>
      <xdr:row>54</xdr:row>
      <xdr:rowOff>277813</xdr:rowOff>
    </xdr:from>
    <xdr:to>
      <xdr:col>9</xdr:col>
      <xdr:colOff>2489118</xdr:colOff>
      <xdr:row>54</xdr:row>
      <xdr:rowOff>1197876</xdr:rowOff>
    </xdr:to>
    <xdr:pic>
      <xdr:nvPicPr>
        <xdr:cNvPr id="49" name="Imagen 48"/>
        <xdr:cNvPicPr>
          <a:picLocks noChangeAspect="1"/>
        </xdr:cNvPicPr>
      </xdr:nvPicPr>
      <xdr:blipFill>
        <a:blip xmlns:r="http://schemas.openxmlformats.org/officeDocument/2006/relationships" r:embed="rId37"/>
        <a:stretch>
          <a:fillRect/>
        </a:stretch>
      </xdr:blipFill>
      <xdr:spPr>
        <a:xfrm>
          <a:off x="13903686" y="70556438"/>
          <a:ext cx="2301432" cy="920063"/>
        </a:xfrm>
        <a:prstGeom prst="rect">
          <a:avLst/>
        </a:prstGeom>
      </xdr:spPr>
    </xdr:pic>
    <xdr:clientData/>
  </xdr:twoCellAnchor>
  <xdr:twoCellAnchor editAs="oneCell">
    <xdr:from>
      <xdr:col>9</xdr:col>
      <xdr:colOff>270192</xdr:colOff>
      <xdr:row>55</xdr:row>
      <xdr:rowOff>293686</xdr:rowOff>
    </xdr:from>
    <xdr:to>
      <xdr:col>9</xdr:col>
      <xdr:colOff>2191997</xdr:colOff>
      <xdr:row>55</xdr:row>
      <xdr:rowOff>1216327</xdr:rowOff>
    </xdr:to>
    <xdr:pic>
      <xdr:nvPicPr>
        <xdr:cNvPr id="50" name="Imagen 49"/>
        <xdr:cNvPicPr>
          <a:picLocks noChangeAspect="1"/>
        </xdr:cNvPicPr>
      </xdr:nvPicPr>
      <xdr:blipFill>
        <a:blip xmlns:r="http://schemas.openxmlformats.org/officeDocument/2006/relationships" r:embed="rId38"/>
        <a:stretch>
          <a:fillRect/>
        </a:stretch>
      </xdr:blipFill>
      <xdr:spPr>
        <a:xfrm>
          <a:off x="13986192" y="72135999"/>
          <a:ext cx="1921805" cy="922641"/>
        </a:xfrm>
        <a:prstGeom prst="rect">
          <a:avLst/>
        </a:prstGeom>
      </xdr:spPr>
    </xdr:pic>
    <xdr:clientData/>
  </xdr:twoCellAnchor>
  <xdr:twoCellAnchor editAs="oneCell">
    <xdr:from>
      <xdr:col>9</xdr:col>
      <xdr:colOff>390860</xdr:colOff>
      <xdr:row>56</xdr:row>
      <xdr:rowOff>87312</xdr:rowOff>
    </xdr:from>
    <xdr:to>
      <xdr:col>9</xdr:col>
      <xdr:colOff>2545667</xdr:colOff>
      <xdr:row>56</xdr:row>
      <xdr:rowOff>1116267</xdr:rowOff>
    </xdr:to>
    <xdr:pic>
      <xdr:nvPicPr>
        <xdr:cNvPr id="51" name="Imagen 50"/>
        <xdr:cNvPicPr>
          <a:picLocks noChangeAspect="1"/>
        </xdr:cNvPicPr>
      </xdr:nvPicPr>
      <xdr:blipFill>
        <a:blip xmlns:r="http://schemas.openxmlformats.org/officeDocument/2006/relationships" r:embed="rId39"/>
        <a:stretch>
          <a:fillRect/>
        </a:stretch>
      </xdr:blipFill>
      <xdr:spPr>
        <a:xfrm>
          <a:off x="14106860" y="73493312"/>
          <a:ext cx="2154807" cy="1028955"/>
        </a:xfrm>
        <a:prstGeom prst="rect">
          <a:avLst/>
        </a:prstGeom>
      </xdr:spPr>
    </xdr:pic>
    <xdr:clientData/>
  </xdr:twoCellAnchor>
  <xdr:twoCellAnchor editAs="oneCell">
    <xdr:from>
      <xdr:col>9</xdr:col>
      <xdr:colOff>281438</xdr:colOff>
      <xdr:row>57</xdr:row>
      <xdr:rowOff>174625</xdr:rowOff>
    </xdr:from>
    <xdr:to>
      <xdr:col>9</xdr:col>
      <xdr:colOff>2548605</xdr:colOff>
      <xdr:row>57</xdr:row>
      <xdr:rowOff>1254009</xdr:rowOff>
    </xdr:to>
    <xdr:pic>
      <xdr:nvPicPr>
        <xdr:cNvPr id="52" name="Imagen 51"/>
        <xdr:cNvPicPr>
          <a:picLocks noChangeAspect="1"/>
        </xdr:cNvPicPr>
      </xdr:nvPicPr>
      <xdr:blipFill>
        <a:blip xmlns:r="http://schemas.openxmlformats.org/officeDocument/2006/relationships" r:embed="rId40"/>
        <a:stretch>
          <a:fillRect/>
        </a:stretch>
      </xdr:blipFill>
      <xdr:spPr>
        <a:xfrm>
          <a:off x="13997438" y="75064938"/>
          <a:ext cx="2267167" cy="1079384"/>
        </a:xfrm>
        <a:prstGeom prst="rect">
          <a:avLst/>
        </a:prstGeom>
      </xdr:spPr>
    </xdr:pic>
    <xdr:clientData/>
  </xdr:twoCellAnchor>
  <xdr:twoCellAnchor editAs="oneCell">
    <xdr:from>
      <xdr:col>9</xdr:col>
      <xdr:colOff>230188</xdr:colOff>
      <xdr:row>58</xdr:row>
      <xdr:rowOff>23812</xdr:rowOff>
    </xdr:from>
    <xdr:to>
      <xdr:col>9</xdr:col>
      <xdr:colOff>2376667</xdr:colOff>
      <xdr:row>58</xdr:row>
      <xdr:rowOff>1440488</xdr:rowOff>
    </xdr:to>
    <xdr:pic>
      <xdr:nvPicPr>
        <xdr:cNvPr id="53" name="Imagen 52"/>
        <xdr:cNvPicPr>
          <a:picLocks noChangeAspect="1"/>
        </xdr:cNvPicPr>
      </xdr:nvPicPr>
      <xdr:blipFill>
        <a:blip xmlns:r="http://schemas.openxmlformats.org/officeDocument/2006/relationships" r:embed="rId41"/>
        <a:stretch>
          <a:fillRect/>
        </a:stretch>
      </xdr:blipFill>
      <xdr:spPr>
        <a:xfrm>
          <a:off x="13946188" y="76454000"/>
          <a:ext cx="2146479" cy="1416676"/>
        </a:xfrm>
        <a:prstGeom prst="rect">
          <a:avLst/>
        </a:prstGeom>
      </xdr:spPr>
    </xdr:pic>
    <xdr:clientData/>
  </xdr:twoCellAnchor>
  <xdr:twoCellAnchor editAs="oneCell">
    <xdr:from>
      <xdr:col>9</xdr:col>
      <xdr:colOff>650875</xdr:colOff>
      <xdr:row>59</xdr:row>
      <xdr:rowOff>15875</xdr:rowOff>
    </xdr:from>
    <xdr:to>
      <xdr:col>9</xdr:col>
      <xdr:colOff>2505432</xdr:colOff>
      <xdr:row>59</xdr:row>
      <xdr:rowOff>1561341</xdr:rowOff>
    </xdr:to>
    <xdr:pic>
      <xdr:nvPicPr>
        <xdr:cNvPr id="54" name="Imagen 53"/>
        <xdr:cNvPicPr>
          <a:picLocks noChangeAspect="1"/>
        </xdr:cNvPicPr>
      </xdr:nvPicPr>
      <xdr:blipFill rotWithShape="1">
        <a:blip xmlns:r="http://schemas.openxmlformats.org/officeDocument/2006/relationships" r:embed="rId42"/>
        <a:srcRect l="26805" t="37632" r="58941" b="41241"/>
        <a:stretch/>
      </xdr:blipFill>
      <xdr:spPr>
        <a:xfrm>
          <a:off x="14366875" y="78009750"/>
          <a:ext cx="1854557" cy="1545466"/>
        </a:xfrm>
        <a:prstGeom prst="rect">
          <a:avLst/>
        </a:prstGeom>
      </xdr:spPr>
    </xdr:pic>
    <xdr:clientData/>
  </xdr:twoCellAnchor>
  <xdr:twoCellAnchor editAs="oneCell">
    <xdr:from>
      <xdr:col>9</xdr:col>
      <xdr:colOff>381000</xdr:colOff>
      <xdr:row>59</xdr:row>
      <xdr:rowOff>1547813</xdr:rowOff>
    </xdr:from>
    <xdr:to>
      <xdr:col>9</xdr:col>
      <xdr:colOff>1913586</xdr:colOff>
      <xdr:row>60</xdr:row>
      <xdr:rowOff>1233376</xdr:rowOff>
    </xdr:to>
    <xdr:pic>
      <xdr:nvPicPr>
        <xdr:cNvPr id="55" name="Imagen 54"/>
        <xdr:cNvPicPr>
          <a:picLocks noChangeAspect="1"/>
        </xdr:cNvPicPr>
      </xdr:nvPicPr>
      <xdr:blipFill rotWithShape="1">
        <a:blip xmlns:r="http://schemas.openxmlformats.org/officeDocument/2006/relationships" r:embed="rId43"/>
        <a:srcRect l="49769" t="38336" r="38452" b="44586"/>
        <a:stretch/>
      </xdr:blipFill>
      <xdr:spPr>
        <a:xfrm>
          <a:off x="14097000" y="79541688"/>
          <a:ext cx="1532586" cy="1249251"/>
        </a:xfrm>
        <a:prstGeom prst="rect">
          <a:avLst/>
        </a:prstGeom>
      </xdr:spPr>
    </xdr:pic>
    <xdr:clientData/>
  </xdr:twoCellAnchor>
  <xdr:twoCellAnchor editAs="oneCell">
    <xdr:from>
      <xdr:col>9</xdr:col>
      <xdr:colOff>166688</xdr:colOff>
      <xdr:row>61</xdr:row>
      <xdr:rowOff>128810</xdr:rowOff>
    </xdr:from>
    <xdr:to>
      <xdr:col>9</xdr:col>
      <xdr:colOff>2571775</xdr:colOff>
      <xdr:row>61</xdr:row>
      <xdr:rowOff>1334150</xdr:rowOff>
    </xdr:to>
    <xdr:pic>
      <xdr:nvPicPr>
        <xdr:cNvPr id="56" name="Imagen 55"/>
        <xdr:cNvPicPr>
          <a:picLocks noChangeAspect="1"/>
        </xdr:cNvPicPr>
      </xdr:nvPicPr>
      <xdr:blipFill>
        <a:blip xmlns:r="http://schemas.openxmlformats.org/officeDocument/2006/relationships" r:embed="rId44"/>
        <a:stretch>
          <a:fillRect/>
        </a:stretch>
      </xdr:blipFill>
      <xdr:spPr>
        <a:xfrm>
          <a:off x="13882688" y="80988123"/>
          <a:ext cx="2405087" cy="1205340"/>
        </a:xfrm>
        <a:prstGeom prst="rect">
          <a:avLst/>
        </a:prstGeom>
      </xdr:spPr>
    </xdr:pic>
    <xdr:clientData/>
  </xdr:twoCellAnchor>
  <xdr:twoCellAnchor editAs="oneCell">
    <xdr:from>
      <xdr:col>9</xdr:col>
      <xdr:colOff>301625</xdr:colOff>
      <xdr:row>62</xdr:row>
      <xdr:rowOff>68324</xdr:rowOff>
    </xdr:from>
    <xdr:to>
      <xdr:col>9</xdr:col>
      <xdr:colOff>2382569</xdr:colOff>
      <xdr:row>62</xdr:row>
      <xdr:rowOff>1224925</xdr:rowOff>
    </xdr:to>
    <xdr:pic>
      <xdr:nvPicPr>
        <xdr:cNvPr id="57" name="Imagen 56"/>
        <xdr:cNvPicPr>
          <a:picLocks noChangeAspect="1"/>
        </xdr:cNvPicPr>
      </xdr:nvPicPr>
      <xdr:blipFill>
        <a:blip xmlns:r="http://schemas.openxmlformats.org/officeDocument/2006/relationships" r:embed="rId45"/>
        <a:stretch>
          <a:fillRect/>
        </a:stretch>
      </xdr:blipFill>
      <xdr:spPr>
        <a:xfrm>
          <a:off x="14017625" y="82483387"/>
          <a:ext cx="2080944" cy="1156601"/>
        </a:xfrm>
        <a:prstGeom prst="rect">
          <a:avLst/>
        </a:prstGeom>
      </xdr:spPr>
    </xdr:pic>
    <xdr:clientData/>
  </xdr:twoCellAnchor>
  <xdr:twoCellAnchor editAs="oneCell">
    <xdr:from>
      <xdr:col>9</xdr:col>
      <xdr:colOff>87997</xdr:colOff>
      <xdr:row>17</xdr:row>
      <xdr:rowOff>1547812</xdr:rowOff>
    </xdr:from>
    <xdr:to>
      <xdr:col>9</xdr:col>
      <xdr:colOff>2562030</xdr:colOff>
      <xdr:row>18</xdr:row>
      <xdr:rowOff>1301673</xdr:rowOff>
    </xdr:to>
    <xdr:pic>
      <xdr:nvPicPr>
        <xdr:cNvPr id="59" name="Imagen 58"/>
        <xdr:cNvPicPr>
          <a:picLocks noChangeAspect="1"/>
        </xdr:cNvPicPr>
      </xdr:nvPicPr>
      <xdr:blipFill>
        <a:blip xmlns:r="http://schemas.openxmlformats.org/officeDocument/2006/relationships" r:embed="rId46"/>
        <a:stretch>
          <a:fillRect/>
        </a:stretch>
      </xdr:blipFill>
      <xdr:spPr>
        <a:xfrm>
          <a:off x="13803997" y="15462250"/>
          <a:ext cx="2474033" cy="1317548"/>
        </a:xfrm>
        <a:prstGeom prst="rect">
          <a:avLst/>
        </a:prstGeom>
      </xdr:spPr>
    </xdr:pic>
    <xdr:clientData/>
  </xdr:twoCellAnchor>
  <xdr:twoCellAnchor editAs="oneCell">
    <xdr:from>
      <xdr:col>9</xdr:col>
      <xdr:colOff>174625</xdr:colOff>
      <xdr:row>38</xdr:row>
      <xdr:rowOff>305625</xdr:rowOff>
    </xdr:from>
    <xdr:to>
      <xdr:col>9</xdr:col>
      <xdr:colOff>2110993</xdr:colOff>
      <xdr:row>38</xdr:row>
      <xdr:rowOff>1192511</xdr:rowOff>
    </xdr:to>
    <xdr:pic>
      <xdr:nvPicPr>
        <xdr:cNvPr id="60" name="Imagen 59"/>
        <xdr:cNvPicPr>
          <a:picLocks noChangeAspect="1"/>
        </xdr:cNvPicPr>
      </xdr:nvPicPr>
      <xdr:blipFill>
        <a:blip xmlns:r="http://schemas.openxmlformats.org/officeDocument/2006/relationships" r:embed="rId47"/>
        <a:stretch>
          <a:fillRect/>
        </a:stretch>
      </xdr:blipFill>
      <xdr:spPr>
        <a:xfrm>
          <a:off x="13890625" y="46120875"/>
          <a:ext cx="1936368" cy="886886"/>
        </a:xfrm>
        <a:prstGeom prst="rect">
          <a:avLst/>
        </a:prstGeom>
      </xdr:spPr>
    </xdr:pic>
    <xdr:clientData/>
  </xdr:twoCellAnchor>
  <xdr:twoCellAnchor>
    <xdr:from>
      <xdr:col>9</xdr:col>
      <xdr:colOff>31751</xdr:colOff>
      <xdr:row>63</xdr:row>
      <xdr:rowOff>273914</xdr:rowOff>
    </xdr:from>
    <xdr:to>
      <xdr:col>9</xdr:col>
      <xdr:colOff>3222626</xdr:colOff>
      <xdr:row>63</xdr:row>
      <xdr:rowOff>1001712</xdr:rowOff>
    </xdr:to>
    <xdr:pic>
      <xdr:nvPicPr>
        <xdr:cNvPr id="61" name="Imagen 3"/>
        <xdr:cNvPicPr>
          <a:picLocks noChangeAspect="1" noChangeArrowheads="1"/>
        </xdr:cNvPicPr>
      </xdr:nvPicPr>
      <xdr:blipFill>
        <a:blip xmlns:r="http://schemas.openxmlformats.org/officeDocument/2006/relationships" r:embed="rId48">
          <a:extLst>
            <a:ext uri="{28A0092B-C50C-407E-A947-70E740481C1C}">
              <a14:useLocalDpi xmlns:a14="http://schemas.microsoft.com/office/drawing/2010/main" val="0"/>
            </a:ext>
          </a:extLst>
        </a:blip>
        <a:srcRect l="29774" t="22491" r="29642" b="61311"/>
        <a:stretch>
          <a:fillRect/>
        </a:stretch>
      </xdr:blipFill>
      <xdr:spPr bwMode="auto">
        <a:xfrm>
          <a:off x="13747751" y="84252664"/>
          <a:ext cx="3190875" cy="72779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87312</xdr:colOff>
      <xdr:row>64</xdr:row>
      <xdr:rowOff>237183</xdr:rowOff>
    </xdr:from>
    <xdr:to>
      <xdr:col>9</xdr:col>
      <xdr:colOff>3190874</xdr:colOff>
      <xdr:row>64</xdr:row>
      <xdr:rowOff>1022351</xdr:rowOff>
    </xdr:to>
    <xdr:pic>
      <xdr:nvPicPr>
        <xdr:cNvPr id="62" name="Imagen 5"/>
        <xdr:cNvPicPr>
          <a:picLocks noChangeAspect="1" noChangeArrowheads="1"/>
        </xdr:cNvPicPr>
      </xdr:nvPicPr>
      <xdr:blipFill>
        <a:blip xmlns:r="http://schemas.openxmlformats.org/officeDocument/2006/relationships" r:embed="rId49">
          <a:extLst>
            <a:ext uri="{28A0092B-C50C-407E-A947-70E740481C1C}">
              <a14:useLocalDpi xmlns:a14="http://schemas.microsoft.com/office/drawing/2010/main" val="0"/>
            </a:ext>
          </a:extLst>
        </a:blip>
        <a:srcRect l="29181" t="37633" r="32018" b="44939"/>
        <a:stretch>
          <a:fillRect/>
        </a:stretch>
      </xdr:blipFill>
      <xdr:spPr bwMode="auto">
        <a:xfrm>
          <a:off x="13803312" y="85541496"/>
          <a:ext cx="3103562" cy="78516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301625</xdr:colOff>
      <xdr:row>65</xdr:row>
      <xdr:rowOff>63500</xdr:rowOff>
    </xdr:from>
    <xdr:to>
      <xdr:col>9</xdr:col>
      <xdr:colOff>2863848</xdr:colOff>
      <xdr:row>65</xdr:row>
      <xdr:rowOff>977900</xdr:rowOff>
    </xdr:to>
    <xdr:grpSp>
      <xdr:nvGrpSpPr>
        <xdr:cNvPr id="3078" name="Grupo 5"/>
        <xdr:cNvGrpSpPr>
          <a:grpSpLocks/>
        </xdr:cNvGrpSpPr>
      </xdr:nvGrpSpPr>
      <xdr:grpSpPr bwMode="auto">
        <a:xfrm>
          <a:off x="14017625" y="86741000"/>
          <a:ext cx="2562223" cy="914400"/>
          <a:chOff x="0" y="0"/>
          <a:chExt cx="9118236" cy="4919729"/>
        </a:xfrm>
      </xdr:grpSpPr>
      <xdr:pic>
        <xdr:nvPicPr>
          <xdr:cNvPr id="64" name="Imagen 2"/>
          <xdr:cNvPicPr>
            <a:picLocks noChangeAspect="1"/>
          </xdr:cNvPicPr>
        </xdr:nvPicPr>
        <xdr:blipFill>
          <a:blip xmlns:r="http://schemas.openxmlformats.org/officeDocument/2006/relationships" r:embed="rId50">
            <a:extLst>
              <a:ext uri="{28A0092B-C50C-407E-A947-70E740481C1C}">
                <a14:useLocalDpi xmlns:a14="http://schemas.microsoft.com/office/drawing/2010/main" val="0"/>
              </a:ext>
            </a:extLst>
          </a:blip>
          <a:srcRect l="30469" t="24252" r="33504" b="59727"/>
          <a:stretch>
            <a:fillRect/>
          </a:stretch>
        </xdr:blipFill>
        <xdr:spPr bwMode="auto">
          <a:xfrm>
            <a:off x="0" y="2640169"/>
            <a:ext cx="9118236" cy="227956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pic>
        <xdr:nvPicPr>
          <xdr:cNvPr id="65" name="Imagen 3"/>
          <xdr:cNvPicPr>
            <a:picLocks noChangeAspect="1"/>
          </xdr:cNvPicPr>
        </xdr:nvPicPr>
        <xdr:blipFill>
          <a:blip xmlns:r="http://schemas.openxmlformats.org/officeDocument/2006/relationships" r:embed="rId49">
            <a:extLst>
              <a:ext uri="{28A0092B-C50C-407E-A947-70E740481C1C}">
                <a14:useLocalDpi xmlns:a14="http://schemas.microsoft.com/office/drawing/2010/main" val="0"/>
              </a:ext>
            </a:extLst>
          </a:blip>
          <a:srcRect l="29774" t="54884" r="27762" b="20116"/>
          <a:stretch>
            <a:fillRect/>
          </a:stretch>
        </xdr:blipFill>
        <xdr:spPr bwMode="auto">
          <a:xfrm>
            <a:off x="0" y="0"/>
            <a:ext cx="9118236" cy="264017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grpSp>
    <xdr:clientData/>
  </xdr:twoCellAnchor>
  <xdr:twoCellAnchor>
    <xdr:from>
      <xdr:col>9</xdr:col>
      <xdr:colOff>317501</xdr:colOff>
      <xdr:row>66</xdr:row>
      <xdr:rowOff>350916</xdr:rowOff>
    </xdr:from>
    <xdr:to>
      <xdr:col>9</xdr:col>
      <xdr:colOff>3060701</xdr:colOff>
      <xdr:row>66</xdr:row>
      <xdr:rowOff>1031875</xdr:rowOff>
    </xdr:to>
    <xdr:pic>
      <xdr:nvPicPr>
        <xdr:cNvPr id="66" name="Imagen 8"/>
        <xdr:cNvPicPr>
          <a:picLocks noChangeAspect="1" noChangeArrowheads="1"/>
        </xdr:cNvPicPr>
      </xdr:nvPicPr>
      <xdr:blipFill>
        <a:blip xmlns:r="http://schemas.openxmlformats.org/officeDocument/2006/relationships" r:embed="rId51">
          <a:extLst>
            <a:ext uri="{28A0092B-C50C-407E-A947-70E740481C1C}">
              <a14:useLocalDpi xmlns:a14="http://schemas.microsoft.com/office/drawing/2010/main" val="0"/>
            </a:ext>
          </a:extLst>
        </a:blip>
        <a:srcRect l="28983" t="41856" r="27762" b="38953"/>
        <a:stretch>
          <a:fillRect/>
        </a:stretch>
      </xdr:blipFill>
      <xdr:spPr bwMode="auto">
        <a:xfrm>
          <a:off x="14033501" y="88520666"/>
          <a:ext cx="2743200" cy="68095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484188</xdr:colOff>
      <xdr:row>67</xdr:row>
      <xdr:rowOff>347306</xdr:rowOff>
    </xdr:from>
    <xdr:to>
      <xdr:col>9</xdr:col>
      <xdr:colOff>2436813</xdr:colOff>
      <xdr:row>67</xdr:row>
      <xdr:rowOff>862011</xdr:rowOff>
    </xdr:to>
    <xdr:pic>
      <xdr:nvPicPr>
        <xdr:cNvPr id="67" name="Imagen 9"/>
        <xdr:cNvPicPr>
          <a:picLocks noChangeAspect="1" noChangeArrowheads="1"/>
        </xdr:cNvPicPr>
      </xdr:nvPicPr>
      <xdr:blipFill>
        <a:blip xmlns:r="http://schemas.openxmlformats.org/officeDocument/2006/relationships" r:embed="rId51">
          <a:extLst>
            <a:ext uri="{28A0092B-C50C-407E-A947-70E740481C1C}">
              <a14:useLocalDpi xmlns:a14="http://schemas.microsoft.com/office/drawing/2010/main" val="0"/>
            </a:ext>
          </a:extLst>
        </a:blip>
        <a:srcRect l="30070" t="65097" r="36275" b="19234"/>
        <a:stretch>
          <a:fillRect/>
        </a:stretch>
      </xdr:blipFill>
      <xdr:spPr bwMode="auto">
        <a:xfrm>
          <a:off x="14200188" y="90048994"/>
          <a:ext cx="1952625" cy="51470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71438</xdr:colOff>
      <xdr:row>68</xdr:row>
      <xdr:rowOff>411649</xdr:rowOff>
    </xdr:from>
    <xdr:to>
      <xdr:col>9</xdr:col>
      <xdr:colOff>3163888</xdr:colOff>
      <xdr:row>68</xdr:row>
      <xdr:rowOff>1000124</xdr:rowOff>
    </xdr:to>
    <xdr:pic>
      <xdr:nvPicPr>
        <xdr:cNvPr id="68" name="Imagen 11"/>
        <xdr:cNvPicPr>
          <a:picLocks noChangeAspect="1" noChangeArrowheads="1"/>
        </xdr:cNvPicPr>
      </xdr:nvPicPr>
      <xdr:blipFill>
        <a:blip xmlns:r="http://schemas.openxmlformats.org/officeDocument/2006/relationships" r:embed="rId52">
          <a:extLst>
            <a:ext uri="{28A0092B-C50C-407E-A947-70E740481C1C}">
              <a14:useLocalDpi xmlns:a14="http://schemas.microsoft.com/office/drawing/2010/main" val="0"/>
            </a:ext>
          </a:extLst>
        </a:blip>
        <a:srcRect l="28488" t="37280" r="26277" b="47403"/>
        <a:stretch>
          <a:fillRect/>
        </a:stretch>
      </xdr:blipFill>
      <xdr:spPr bwMode="auto">
        <a:xfrm>
          <a:off x="13787438" y="91526212"/>
          <a:ext cx="3092450" cy="588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79375</xdr:colOff>
      <xdr:row>69</xdr:row>
      <xdr:rowOff>426020</xdr:rowOff>
    </xdr:from>
    <xdr:to>
      <xdr:col>9</xdr:col>
      <xdr:colOff>3148011</xdr:colOff>
      <xdr:row>69</xdr:row>
      <xdr:rowOff>1027112</xdr:rowOff>
    </xdr:to>
    <xdr:pic>
      <xdr:nvPicPr>
        <xdr:cNvPr id="69" name="Imagen 13"/>
        <xdr:cNvPicPr>
          <a:picLocks noChangeAspect="1" noChangeArrowheads="1"/>
        </xdr:cNvPicPr>
      </xdr:nvPicPr>
      <xdr:blipFill>
        <a:blip xmlns:r="http://schemas.openxmlformats.org/officeDocument/2006/relationships" r:embed="rId52">
          <a:extLst>
            <a:ext uri="{28A0092B-C50C-407E-A947-70E740481C1C}">
              <a14:useLocalDpi xmlns:a14="http://schemas.microsoft.com/office/drawing/2010/main" val="0"/>
            </a:ext>
          </a:extLst>
        </a:blip>
        <a:srcRect l="27003" t="52069" r="28752" b="32614"/>
        <a:stretch>
          <a:fillRect/>
        </a:stretch>
      </xdr:blipFill>
      <xdr:spPr bwMode="auto">
        <a:xfrm>
          <a:off x="13795375" y="92874083"/>
          <a:ext cx="3068636" cy="60109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285749</xdr:colOff>
      <xdr:row>70</xdr:row>
      <xdr:rowOff>331300</xdr:rowOff>
    </xdr:from>
    <xdr:to>
      <xdr:col>9</xdr:col>
      <xdr:colOff>3082924</xdr:colOff>
      <xdr:row>70</xdr:row>
      <xdr:rowOff>1239839</xdr:rowOff>
    </xdr:to>
    <xdr:pic>
      <xdr:nvPicPr>
        <xdr:cNvPr id="70" name="Imagen 14"/>
        <xdr:cNvPicPr>
          <a:picLocks noChangeAspect="1" noChangeArrowheads="1"/>
        </xdr:cNvPicPr>
      </xdr:nvPicPr>
      <xdr:blipFill>
        <a:blip xmlns:r="http://schemas.openxmlformats.org/officeDocument/2006/relationships" r:embed="rId53">
          <a:extLst>
            <a:ext uri="{28A0092B-C50C-407E-A947-70E740481C1C}">
              <a14:useLocalDpi xmlns:a14="http://schemas.microsoft.com/office/drawing/2010/main" val="0"/>
            </a:ext>
          </a:extLst>
        </a:blip>
        <a:srcRect l="31458" t="44850" r="30830" b="33319"/>
        <a:stretch>
          <a:fillRect/>
        </a:stretch>
      </xdr:blipFill>
      <xdr:spPr bwMode="auto">
        <a:xfrm>
          <a:off x="14001749" y="94343050"/>
          <a:ext cx="2797175" cy="90853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95251</xdr:colOff>
      <xdr:row>71</xdr:row>
      <xdr:rowOff>368422</xdr:rowOff>
    </xdr:from>
    <xdr:to>
      <xdr:col>10</xdr:col>
      <xdr:colOff>15876</xdr:colOff>
      <xdr:row>71</xdr:row>
      <xdr:rowOff>1008061</xdr:rowOff>
    </xdr:to>
    <xdr:pic>
      <xdr:nvPicPr>
        <xdr:cNvPr id="71" name="Imagen 15"/>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l="30368" t="30589" r="33008" b="56383"/>
        <a:stretch>
          <a:fillRect/>
        </a:stretch>
      </xdr:blipFill>
      <xdr:spPr bwMode="auto">
        <a:xfrm>
          <a:off x="13811251" y="95935922"/>
          <a:ext cx="3206750" cy="63963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269874</xdr:colOff>
      <xdr:row>72</xdr:row>
      <xdr:rowOff>325004</xdr:rowOff>
    </xdr:from>
    <xdr:to>
      <xdr:col>9</xdr:col>
      <xdr:colOff>3251199</xdr:colOff>
      <xdr:row>72</xdr:row>
      <xdr:rowOff>1041399</xdr:rowOff>
    </xdr:to>
    <xdr:pic>
      <xdr:nvPicPr>
        <xdr:cNvPr id="72" name="Imagen 16"/>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l="26607" t="44498" r="28851" b="36664"/>
        <a:stretch>
          <a:fillRect/>
        </a:stretch>
      </xdr:blipFill>
      <xdr:spPr bwMode="auto">
        <a:xfrm>
          <a:off x="13985874" y="97376817"/>
          <a:ext cx="2981325" cy="71639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365124</xdr:colOff>
      <xdr:row>73</xdr:row>
      <xdr:rowOff>433024</xdr:rowOff>
    </xdr:from>
    <xdr:to>
      <xdr:col>9</xdr:col>
      <xdr:colOff>3163887</xdr:colOff>
      <xdr:row>73</xdr:row>
      <xdr:rowOff>931862</xdr:rowOff>
    </xdr:to>
    <xdr:pic>
      <xdr:nvPicPr>
        <xdr:cNvPr id="73" name="Imagen 17"/>
        <xdr:cNvPicPr>
          <a:picLocks noChangeAspect="1" noChangeArrowheads="1"/>
        </xdr:cNvPicPr>
      </xdr:nvPicPr>
      <xdr:blipFill>
        <a:blip xmlns:r="http://schemas.openxmlformats.org/officeDocument/2006/relationships" r:embed="rId55">
          <a:extLst>
            <a:ext uri="{28A0092B-C50C-407E-A947-70E740481C1C}">
              <a14:useLocalDpi xmlns:a14="http://schemas.microsoft.com/office/drawing/2010/main" val="0"/>
            </a:ext>
          </a:extLst>
        </a:blip>
        <a:srcRect/>
        <a:stretch>
          <a:fillRect/>
        </a:stretch>
      </xdr:blipFill>
      <xdr:spPr bwMode="auto">
        <a:xfrm>
          <a:off x="14081124" y="98858024"/>
          <a:ext cx="2798763" cy="49883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23812</xdr:colOff>
      <xdr:row>74</xdr:row>
      <xdr:rowOff>370693</xdr:rowOff>
    </xdr:from>
    <xdr:to>
      <xdr:col>9</xdr:col>
      <xdr:colOff>3219449</xdr:colOff>
      <xdr:row>74</xdr:row>
      <xdr:rowOff>1069974</xdr:rowOff>
    </xdr:to>
    <xdr:pic>
      <xdr:nvPicPr>
        <xdr:cNvPr id="74" name="Imagen 19"/>
        <xdr:cNvPicPr>
          <a:picLocks noChangeAspect="1" noChangeArrowheads="1"/>
        </xdr:cNvPicPr>
      </xdr:nvPicPr>
      <xdr:blipFill>
        <a:blip xmlns:r="http://schemas.openxmlformats.org/officeDocument/2006/relationships" r:embed="rId56">
          <a:extLst>
            <a:ext uri="{28A0092B-C50C-407E-A947-70E740481C1C}">
              <a14:useLocalDpi xmlns:a14="http://schemas.microsoft.com/office/drawing/2010/main" val="0"/>
            </a:ext>
          </a:extLst>
        </a:blip>
        <a:srcRect l="28191" t="37103" r="27267" b="45644"/>
        <a:stretch>
          <a:fillRect/>
        </a:stretch>
      </xdr:blipFill>
      <xdr:spPr bwMode="auto">
        <a:xfrm>
          <a:off x="13739812" y="100073631"/>
          <a:ext cx="3195637" cy="69928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206375</xdr:colOff>
      <xdr:row>75</xdr:row>
      <xdr:rowOff>312738</xdr:rowOff>
    </xdr:from>
    <xdr:to>
      <xdr:col>9</xdr:col>
      <xdr:colOff>2762250</xdr:colOff>
      <xdr:row>75</xdr:row>
      <xdr:rowOff>936659</xdr:rowOff>
    </xdr:to>
    <xdr:pic>
      <xdr:nvPicPr>
        <xdr:cNvPr id="75" name="Imagen 2"/>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l="1866" t="11765"/>
        <a:stretch>
          <a:fillRect/>
        </a:stretch>
      </xdr:blipFill>
      <xdr:spPr bwMode="auto">
        <a:xfrm>
          <a:off x="13922375" y="101436488"/>
          <a:ext cx="2555875" cy="62392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428625</xdr:colOff>
      <xdr:row>76</xdr:row>
      <xdr:rowOff>179694</xdr:rowOff>
    </xdr:from>
    <xdr:to>
      <xdr:col>9</xdr:col>
      <xdr:colOff>2949575</xdr:colOff>
      <xdr:row>76</xdr:row>
      <xdr:rowOff>949325</xdr:rowOff>
    </xdr:to>
    <xdr:pic>
      <xdr:nvPicPr>
        <xdr:cNvPr id="76" name="Imagen 18"/>
        <xdr:cNvPicPr>
          <a:picLocks noChangeAspect="1" noChangeArrowheads="1"/>
        </xdr:cNvPicPr>
      </xdr:nvPicPr>
      <xdr:blipFill>
        <a:blip xmlns:r="http://schemas.openxmlformats.org/officeDocument/2006/relationships" r:embed="rId57">
          <a:extLst>
            <a:ext uri="{28A0092B-C50C-407E-A947-70E740481C1C}">
              <a14:useLocalDpi xmlns:a14="http://schemas.microsoft.com/office/drawing/2010/main" val="0"/>
            </a:ext>
          </a:extLst>
        </a:blip>
        <a:srcRect l="28191" t="45203" r="29247" b="31735"/>
        <a:stretch>
          <a:fillRect/>
        </a:stretch>
      </xdr:blipFill>
      <xdr:spPr bwMode="auto">
        <a:xfrm>
          <a:off x="14144625" y="102835382"/>
          <a:ext cx="2520950" cy="76963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238126</xdr:colOff>
      <xdr:row>77</xdr:row>
      <xdr:rowOff>384763</xdr:rowOff>
    </xdr:from>
    <xdr:to>
      <xdr:col>9</xdr:col>
      <xdr:colOff>2270125</xdr:colOff>
      <xdr:row>77</xdr:row>
      <xdr:rowOff>874712</xdr:rowOff>
    </xdr:to>
    <xdr:pic>
      <xdr:nvPicPr>
        <xdr:cNvPr id="77" name="Imagen 20"/>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13954126" y="104604138"/>
          <a:ext cx="2031999" cy="48994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9</xdr:col>
      <xdr:colOff>849312</xdr:colOff>
      <xdr:row>78</xdr:row>
      <xdr:rowOff>111460</xdr:rowOff>
    </xdr:from>
    <xdr:to>
      <xdr:col>9</xdr:col>
      <xdr:colOff>2416705</xdr:colOff>
      <xdr:row>78</xdr:row>
      <xdr:rowOff>1303561</xdr:rowOff>
    </xdr:to>
    <xdr:pic>
      <xdr:nvPicPr>
        <xdr:cNvPr id="78" name="Imagen 77"/>
        <xdr:cNvPicPr>
          <a:picLocks noChangeAspect="1"/>
        </xdr:cNvPicPr>
      </xdr:nvPicPr>
      <xdr:blipFill rotWithShape="1">
        <a:blip xmlns:r="http://schemas.openxmlformats.org/officeDocument/2006/relationships" r:embed="rId59"/>
        <a:srcRect l="32843" t="6118" r="10935" b="17826"/>
        <a:stretch/>
      </xdr:blipFill>
      <xdr:spPr>
        <a:xfrm>
          <a:off x="14565312" y="105807210"/>
          <a:ext cx="1567393" cy="1192101"/>
        </a:xfrm>
        <a:prstGeom prst="rect">
          <a:avLst/>
        </a:prstGeom>
      </xdr:spPr>
    </xdr:pic>
    <xdr:clientData/>
  </xdr:twoCellAnchor>
  <xdr:twoCellAnchor>
    <xdr:from>
      <xdr:col>9</xdr:col>
      <xdr:colOff>115568</xdr:colOff>
      <xdr:row>79</xdr:row>
      <xdr:rowOff>87312</xdr:rowOff>
    </xdr:from>
    <xdr:to>
      <xdr:col>9</xdr:col>
      <xdr:colOff>2859087</xdr:colOff>
      <xdr:row>79</xdr:row>
      <xdr:rowOff>1246187</xdr:rowOff>
    </xdr:to>
    <xdr:pic>
      <xdr:nvPicPr>
        <xdr:cNvPr id="79" name="Imagen 27"/>
        <xdr:cNvPicPr>
          <a:picLocks noChangeAspect="1" noChangeArrowheads="1"/>
        </xdr:cNvPicPr>
      </xdr:nvPicPr>
      <xdr:blipFill>
        <a:blip xmlns:r="http://schemas.openxmlformats.org/officeDocument/2006/relationships" r:embed="rId60">
          <a:extLst>
            <a:ext uri="{28A0092B-C50C-407E-A947-70E740481C1C}">
              <a14:useLocalDpi xmlns:a14="http://schemas.microsoft.com/office/drawing/2010/main" val="0"/>
            </a:ext>
          </a:extLst>
        </a:blip>
        <a:srcRect l="29179" t="55942" r="41718" b="22050"/>
        <a:stretch>
          <a:fillRect/>
        </a:stretch>
      </xdr:blipFill>
      <xdr:spPr bwMode="auto">
        <a:xfrm>
          <a:off x="13831568" y="107307062"/>
          <a:ext cx="2743519" cy="1158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269874</xdr:colOff>
      <xdr:row>80</xdr:row>
      <xdr:rowOff>488702</xdr:rowOff>
    </xdr:from>
    <xdr:to>
      <xdr:col>9</xdr:col>
      <xdr:colOff>3155949</xdr:colOff>
      <xdr:row>80</xdr:row>
      <xdr:rowOff>1079499</xdr:rowOff>
    </xdr:to>
    <xdr:pic>
      <xdr:nvPicPr>
        <xdr:cNvPr id="80" name="Imagen 22"/>
        <xdr:cNvPicPr>
          <a:picLocks noChangeAspect="1" noChangeArrowheads="1"/>
        </xdr:cNvPicPr>
      </xdr:nvPicPr>
      <xdr:blipFill>
        <a:blip xmlns:r="http://schemas.openxmlformats.org/officeDocument/2006/relationships" r:embed="rId61">
          <a:extLst>
            <a:ext uri="{28A0092B-C50C-407E-A947-70E740481C1C}">
              <a14:useLocalDpi xmlns:a14="http://schemas.microsoft.com/office/drawing/2010/main" val="0"/>
            </a:ext>
          </a:extLst>
        </a:blip>
        <a:srcRect l="28687" t="30766" r="27168" b="53214"/>
        <a:stretch>
          <a:fillRect/>
        </a:stretch>
      </xdr:blipFill>
      <xdr:spPr bwMode="auto">
        <a:xfrm>
          <a:off x="13985874" y="109232452"/>
          <a:ext cx="2886075" cy="59079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87313</xdr:colOff>
      <xdr:row>81</xdr:row>
      <xdr:rowOff>157857</xdr:rowOff>
    </xdr:from>
    <xdr:to>
      <xdr:col>9</xdr:col>
      <xdr:colOff>2836863</xdr:colOff>
      <xdr:row>81</xdr:row>
      <xdr:rowOff>1136649</xdr:rowOff>
    </xdr:to>
    <xdr:pic>
      <xdr:nvPicPr>
        <xdr:cNvPr id="81" name="Imagen 23"/>
        <xdr:cNvPicPr>
          <a:picLocks noChangeAspect="1" noChangeArrowheads="1"/>
        </xdr:cNvPicPr>
      </xdr:nvPicPr>
      <xdr:blipFill>
        <a:blip xmlns:r="http://schemas.openxmlformats.org/officeDocument/2006/relationships" r:embed="rId62">
          <a:extLst>
            <a:ext uri="{28A0092B-C50C-407E-A947-70E740481C1C}">
              <a14:useLocalDpi xmlns:a14="http://schemas.microsoft.com/office/drawing/2010/main" val="0"/>
            </a:ext>
          </a:extLst>
        </a:blip>
        <a:srcRect l="29477" t="49252" r="42015" b="32790"/>
        <a:stretch>
          <a:fillRect/>
        </a:stretch>
      </xdr:blipFill>
      <xdr:spPr bwMode="auto">
        <a:xfrm>
          <a:off x="13803313" y="110465295"/>
          <a:ext cx="2749550" cy="97879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19050</xdr:colOff>
          <xdr:row>4</xdr:row>
          <xdr:rowOff>9525</xdr:rowOff>
        </xdr:from>
        <xdr:to>
          <xdr:col>2</xdr:col>
          <xdr:colOff>1038225</xdr:colOff>
          <xdr:row>4</xdr:row>
          <xdr:rowOff>238125</xdr:rowOff>
        </xdr:to>
        <xdr:sp macro="" textlink="">
          <xdr:nvSpPr>
            <xdr:cNvPr id="1026" name="Drop Down 2" hidden="1">
              <a:extLst>
                <a:ext uri="{63B3BB69-23CF-44E3-9099-C40C66FF867C}">
                  <a14:compatExt spid="_x0000_s1026"/>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1047750</xdr:colOff>
          <xdr:row>4</xdr:row>
          <xdr:rowOff>9525</xdr:rowOff>
        </xdr:from>
        <xdr:to>
          <xdr:col>3</xdr:col>
          <xdr:colOff>866775</xdr:colOff>
          <xdr:row>4</xdr:row>
          <xdr:rowOff>238125</xdr:rowOff>
        </xdr:to>
        <xdr:sp macro="" textlink="">
          <xdr:nvSpPr>
            <xdr:cNvPr id="1028" name="Drop Down 4" hidden="1">
              <a:extLst>
                <a:ext uri="{63B3BB69-23CF-44E3-9099-C40C66FF867C}">
                  <a14:compatExt spid="_x0000_s1028"/>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19050</xdr:colOff>
          <xdr:row>4</xdr:row>
          <xdr:rowOff>9525</xdr:rowOff>
        </xdr:from>
        <xdr:to>
          <xdr:col>5</xdr:col>
          <xdr:colOff>9525</xdr:colOff>
          <xdr:row>4</xdr:row>
          <xdr:rowOff>238125</xdr:rowOff>
        </xdr:to>
        <xdr:sp macro="" textlink="">
          <xdr:nvSpPr>
            <xdr:cNvPr id="1029" name="Drop Down 5" hidden="1">
              <a:extLst>
                <a:ext uri="{63B3BB69-23CF-44E3-9099-C40C66FF867C}">
                  <a14:compatExt spid="_x0000_s1029"/>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15</xdr:row>
          <xdr:rowOff>485775</xdr:rowOff>
        </xdr:from>
        <xdr:to>
          <xdr:col>2</xdr:col>
          <xdr:colOff>1019175</xdr:colOff>
          <xdr:row>15</xdr:row>
          <xdr:rowOff>714375</xdr:rowOff>
        </xdr:to>
        <xdr:sp macro="" textlink="">
          <xdr:nvSpPr>
            <xdr:cNvPr id="1030" name="Drop Down 6" hidden="1">
              <a:extLst>
                <a:ext uri="{63B3BB69-23CF-44E3-9099-C40C66FF867C}">
                  <a14:compatExt spid="_x0000_s103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1019175</xdr:colOff>
          <xdr:row>15</xdr:row>
          <xdr:rowOff>485775</xdr:rowOff>
        </xdr:from>
        <xdr:to>
          <xdr:col>3</xdr:col>
          <xdr:colOff>828675</xdr:colOff>
          <xdr:row>15</xdr:row>
          <xdr:rowOff>714375</xdr:rowOff>
        </xdr:to>
        <xdr:sp macro="" textlink="">
          <xdr:nvSpPr>
            <xdr:cNvPr id="1031" name="Drop Down 7" hidden="1">
              <a:extLst>
                <a:ext uri="{63B3BB69-23CF-44E3-9099-C40C66FF867C}">
                  <a14:compatExt spid="_x0000_s1031"/>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15</xdr:row>
          <xdr:rowOff>485775</xdr:rowOff>
        </xdr:from>
        <xdr:to>
          <xdr:col>4</xdr:col>
          <xdr:colOff>838200</xdr:colOff>
          <xdr:row>15</xdr:row>
          <xdr:rowOff>714375</xdr:rowOff>
        </xdr:to>
        <xdr:sp macro="" textlink="">
          <xdr:nvSpPr>
            <xdr:cNvPr id="1032" name="Drop Down 8" hidden="1">
              <a:extLst>
                <a:ext uri="{63B3BB69-23CF-44E3-9099-C40C66FF867C}">
                  <a14:compatExt spid="_x0000_s1032"/>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xdr:row>
          <xdr:rowOff>485775</xdr:rowOff>
        </xdr:from>
        <xdr:to>
          <xdr:col>5</xdr:col>
          <xdr:colOff>838200</xdr:colOff>
          <xdr:row>15</xdr:row>
          <xdr:rowOff>714375</xdr:rowOff>
        </xdr:to>
        <xdr:sp macro="" textlink="">
          <xdr:nvSpPr>
            <xdr:cNvPr id="1035" name="Drop Down 11" hidden="1">
              <a:extLst>
                <a:ext uri="{63B3BB69-23CF-44E3-9099-C40C66FF867C}">
                  <a14:compatExt spid="_x0000_s1035"/>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5.xml"/><Relationship Id="rId3" Type="http://schemas.openxmlformats.org/officeDocument/2006/relationships/vmlDrawing" Target="../drawings/vmlDrawing1.vml"/><Relationship Id="rId7" Type="http://schemas.openxmlformats.org/officeDocument/2006/relationships/ctrlProp" Target="../ctrlProps/ctrlProp4.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trlProp" Target="../ctrlProps/ctrlProp3.xml"/><Relationship Id="rId5" Type="http://schemas.openxmlformats.org/officeDocument/2006/relationships/ctrlProp" Target="../ctrlProps/ctrlProp2.xml"/><Relationship Id="rId10" Type="http://schemas.openxmlformats.org/officeDocument/2006/relationships/ctrlProp" Target="../ctrlProps/ctrlProp7.xml"/><Relationship Id="rId4" Type="http://schemas.openxmlformats.org/officeDocument/2006/relationships/ctrlProp" Target="../ctrlProps/ctrlProp1.xml"/><Relationship Id="rId9" Type="http://schemas.openxmlformats.org/officeDocument/2006/relationships/ctrlProp" Target="../ctrlProps/ctrlProp6.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Hoja1"/>
  <dimension ref="A1:P108"/>
  <sheetViews>
    <sheetView showGridLines="0" tabSelected="1" topLeftCell="H1" zoomScale="120" zoomScaleNormal="120" zoomScalePageLayoutView="140" workbookViewId="0">
      <pane ySplit="9" topLeftCell="A63" activePane="bottomLeft" state="frozen"/>
      <selection pane="bottomLeft" activeCell="K63" sqref="K63"/>
    </sheetView>
  </sheetViews>
  <sheetFormatPr baseColWidth="10" defaultColWidth="10.875" defaultRowHeight="13.5" x14ac:dyDescent="0.25"/>
  <cols>
    <col min="1" max="1" width="7" style="2" customWidth="1"/>
    <col min="2" max="2" width="21" style="2" customWidth="1"/>
    <col min="3" max="3" width="21.25" style="2" customWidth="1"/>
    <col min="4" max="4" width="15.5" style="2" customWidth="1"/>
    <col min="5" max="5" width="17.25" style="2" customWidth="1"/>
    <col min="6" max="6" width="28.25" style="2" customWidth="1"/>
    <col min="7" max="7" width="20.5" style="2" customWidth="1"/>
    <col min="8" max="8" width="28.625" style="2" customWidth="1"/>
    <col min="9" max="9" width="20.5" style="2" customWidth="1"/>
    <col min="10" max="10" width="43.125" style="15" customWidth="1"/>
    <col min="11" max="11" width="29.625" style="15" customWidth="1"/>
    <col min="12" max="12" width="20.375" style="2" hidden="1" customWidth="1"/>
    <col min="13" max="13" width="14.5" style="2" hidden="1" customWidth="1"/>
    <col min="14" max="15" width="10.875" style="2" hidden="1" customWidth="1"/>
    <col min="16" max="16384" width="10.875" style="2"/>
  </cols>
  <sheetData>
    <row r="1" spans="1:16" ht="16.5" thickBot="1" x14ac:dyDescent="0.3">
      <c r="A1" s="1"/>
      <c r="B1" s="1"/>
      <c r="C1" s="1"/>
      <c r="D1" s="1"/>
      <c r="F1" s="1"/>
      <c r="G1" s="1"/>
      <c r="H1" s="38"/>
      <c r="I1" s="38"/>
      <c r="J1" s="14"/>
      <c r="K1" s="14"/>
      <c r="L1" s="2" t="s">
        <v>5</v>
      </c>
      <c r="M1" s="2" t="str">
        <f>CONCATENATE('Definición técnica de imagenes'!$B$1," ",$G$5)</f>
        <v>Ubicación de la imagen en el recurso F7</v>
      </c>
    </row>
    <row r="2" spans="1:16" ht="15.75" x14ac:dyDescent="0.25">
      <c r="A2" s="1"/>
      <c r="B2" s="3" t="s">
        <v>121</v>
      </c>
      <c r="C2" s="84" t="s">
        <v>22</v>
      </c>
      <c r="D2" s="85"/>
      <c r="F2" s="77" t="s">
        <v>0</v>
      </c>
      <c r="G2" s="78"/>
      <c r="H2" s="58"/>
      <c r="I2" s="58"/>
      <c r="J2" s="14"/>
      <c r="L2" s="2" t="s">
        <v>153</v>
      </c>
      <c r="M2" s="2" t="str">
        <f ca="1">IF($N2&lt;COUNTIF('Definición técnica de imagenes'!$A$3:$A$102,$G$5),OFFSET('Definición técnica de imagenes'!$A$1,MATCH($G$5,'Definición técnica de imagenes'!$A$1:$A$104,0)-1+$N2,1,1,1),"")</f>
        <v>Inicio</v>
      </c>
      <c r="N2" s="2">
        <v>0</v>
      </c>
      <c r="O2" s="2" t="str">
        <f>'Definición técnica de imagenes'!A3</f>
        <v>M3A</v>
      </c>
    </row>
    <row r="3" spans="1:16" ht="15.75" x14ac:dyDescent="0.25">
      <c r="A3" s="1"/>
      <c r="B3" s="4" t="s">
        <v>8</v>
      </c>
      <c r="C3" s="86">
        <v>11</v>
      </c>
      <c r="D3" s="87"/>
      <c r="F3" s="79"/>
      <c r="G3" s="80"/>
      <c r="H3" s="58"/>
      <c r="I3" s="38"/>
      <c r="J3" s="14"/>
      <c r="L3" s="2" t="s">
        <v>154</v>
      </c>
      <c r="M3" s="2" t="str">
        <f ca="1">IF($N3&lt;COUNTIF('Definición técnica de imagenes'!$A$3:$A$102,$G$5),OFFSET('Definición técnica de imagenes'!$A$1,MATCH($G$5,'Definición técnica de imagenes'!$A$1:$A$104,0)-1+$N3,1,1,1),"")</f>
        <v>Contenido</v>
      </c>
      <c r="N3" s="2">
        <v>1</v>
      </c>
      <c r="O3" s="2" t="str">
        <f>'Definición técnica de imagenes'!A4</f>
        <v>M5A</v>
      </c>
    </row>
    <row r="4" spans="1:16" ht="16.5" x14ac:dyDescent="0.3">
      <c r="A4" s="1"/>
      <c r="B4" s="4" t="s">
        <v>54</v>
      </c>
      <c r="C4" s="86" t="s">
        <v>187</v>
      </c>
      <c r="D4" s="87"/>
      <c r="E4" s="5"/>
      <c r="F4" s="37" t="s">
        <v>55</v>
      </c>
      <c r="G4" s="61" t="s">
        <v>56</v>
      </c>
      <c r="H4" s="58"/>
      <c r="I4" s="38"/>
      <c r="J4" s="14"/>
      <c r="K4" s="14"/>
      <c r="M4" s="2" t="str">
        <f ca="1">IF($N4&lt;COUNTIF('Definición técnica de imagenes'!$A$3:$A$102,$G$5),OFFSET('Definición técnica de imagenes'!$A$1,MATCH($G$5,'Definición técnica de imagenes'!$A$1:$A$104,0)-1+$N4,1,1,1),"")</f>
        <v/>
      </c>
      <c r="N4" s="2">
        <v>2</v>
      </c>
      <c r="O4" s="2" t="str">
        <f>'Definición técnica de imagenes'!A5</f>
        <v>M6A</v>
      </c>
    </row>
    <row r="5" spans="1:16" ht="17.25" thickBot="1" x14ac:dyDescent="0.35">
      <c r="A5" s="1"/>
      <c r="B5" s="6" t="s">
        <v>1</v>
      </c>
      <c r="C5" s="88" t="s">
        <v>188</v>
      </c>
      <c r="D5" s="89"/>
      <c r="E5" s="5"/>
      <c r="F5" s="37" t="str">
        <f>IF(G4="Recurso","Motor del recurso","")</f>
        <v>Motor del recurso</v>
      </c>
      <c r="G5" s="61" t="s">
        <v>135</v>
      </c>
      <c r="H5" s="58"/>
      <c r="I5" s="58"/>
      <c r="J5" s="14"/>
      <c r="K5" s="14"/>
      <c r="M5" s="2" t="str">
        <f ca="1">IF($N5&lt;COUNTIF('Definición técnica de imagenes'!$A$3:$A$102,$G$5),OFFSET('Definición técnica de imagenes'!$A$1,MATCH($G$5,'Definición técnica de imagenes'!$A$1:$A$104,0)-1+$N5,1,1,1),"")</f>
        <v/>
      </c>
      <c r="N5" s="2">
        <v>3</v>
      </c>
      <c r="O5" s="2" t="str">
        <f>'Definición técnica de imagenes'!A6</f>
        <v>M7A</v>
      </c>
    </row>
    <row r="6" spans="1:16" ht="16.5" thickBot="1" x14ac:dyDescent="0.3">
      <c r="A6" s="1"/>
      <c r="B6" s="1"/>
      <c r="C6" s="1"/>
      <c r="D6" s="1"/>
      <c r="E6" s="7"/>
      <c r="F6" s="1"/>
      <c r="G6" s="1"/>
      <c r="H6" s="38"/>
      <c r="I6" s="38"/>
      <c r="J6" s="14"/>
      <c r="K6" s="14"/>
      <c r="M6" s="2" t="str">
        <f ca="1">IF($N6&lt;COUNTIF('Definición técnica de imagenes'!$A$3:$A$102,$G$5),OFFSET('Definición técnica de imagenes'!$A$1,MATCH($G$5,'Definición técnica de imagenes'!$A$1:$A$104,0)-1+$N6,1,1,1),"")</f>
        <v/>
      </c>
      <c r="N6" s="2">
        <v>4</v>
      </c>
      <c r="O6" s="2" t="str">
        <f>'Definición técnica de imagenes'!A8</f>
        <v>M8A</v>
      </c>
    </row>
    <row r="7" spans="1:16" ht="15" customHeight="1" x14ac:dyDescent="0.25">
      <c r="A7" s="1"/>
      <c r="B7" s="24" t="s">
        <v>40</v>
      </c>
      <c r="C7" s="73" t="s">
        <v>189</v>
      </c>
      <c r="D7" s="23" t="s">
        <v>39</v>
      </c>
      <c r="F7" s="1"/>
      <c r="G7" s="1"/>
      <c r="H7" s="1"/>
      <c r="I7" s="1"/>
      <c r="J7" s="14"/>
      <c r="K7" s="14"/>
      <c r="M7" s="2" t="str">
        <f ca="1">IF($N7&lt;COUNTIF('Definición técnica de imagenes'!$A$3:$A$102,$G$5),OFFSET('Definición técnica de imagenes'!$A$1,MATCH($G$5,'Definición técnica de imagenes'!$A$1:$A$104,0)-1+$N7,1,1,1),"")</f>
        <v/>
      </c>
      <c r="N7" s="2">
        <v>5</v>
      </c>
      <c r="O7" s="2" t="str">
        <f>'Definición técnica de imagenes'!A9</f>
        <v>M9B</v>
      </c>
    </row>
    <row r="8" spans="1:16" s="8" customFormat="1" ht="16.5" thickBot="1" x14ac:dyDescent="0.3">
      <c r="A8" s="9"/>
      <c r="B8" s="9"/>
      <c r="C8" s="9"/>
      <c r="D8" s="10"/>
      <c r="E8" s="10"/>
      <c r="F8" s="81" t="s">
        <v>62</v>
      </c>
      <c r="G8" s="82"/>
      <c r="H8" s="82"/>
      <c r="I8" s="83"/>
      <c r="J8" s="16"/>
      <c r="K8" s="11"/>
      <c r="M8" s="2" t="str">
        <f ca="1">IF($N8&lt;COUNTIF('Definición técnica de imagenes'!$A$3:$A$102,$G$5),OFFSET('Definición técnica de imagenes'!$A$1,MATCH($G$5,'Definición técnica de imagenes'!$A$1:$A$104,0)-1+$N8,1,1,1),"")</f>
        <v/>
      </c>
      <c r="N8" s="2">
        <v>6</v>
      </c>
      <c r="O8" s="2" t="str">
        <f>'Definición técnica de imagenes'!A10</f>
        <v>M9C</v>
      </c>
      <c r="P8" s="2"/>
    </row>
    <row r="9" spans="1:16" ht="38.85" customHeight="1" thickBot="1" x14ac:dyDescent="0.3">
      <c r="A9" s="21" t="s">
        <v>2</v>
      </c>
      <c r="B9" s="18" t="s">
        <v>9</v>
      </c>
      <c r="C9" s="17" t="s">
        <v>3</v>
      </c>
      <c r="D9" s="17" t="s">
        <v>4</v>
      </c>
      <c r="E9" s="18" t="str">
        <f>IF($G$4="Recurso",$M$1,$L$1)</f>
        <v>Ubicación de la imagen en el recurso F7</v>
      </c>
      <c r="F9" s="57" t="s">
        <v>61</v>
      </c>
      <c r="G9" s="57" t="s">
        <v>59</v>
      </c>
      <c r="H9" s="57" t="s">
        <v>60</v>
      </c>
      <c r="I9" s="57" t="s">
        <v>114</v>
      </c>
      <c r="J9" s="18" t="s">
        <v>6</v>
      </c>
      <c r="K9" s="19" t="s">
        <v>7</v>
      </c>
      <c r="O9" s="2" t="str">
        <f>'Definición técnica de imagenes'!A11</f>
        <v>M10B</v>
      </c>
    </row>
    <row r="10" spans="1:16" s="11" customFormat="1" ht="117.75" customHeight="1" x14ac:dyDescent="0.25">
      <c r="A10" s="12" t="str">
        <f>IF(OR(B10&lt;&gt;"",J10&lt;&gt;""),"IMG01","")</f>
        <v>IMG01</v>
      </c>
      <c r="B10" s="62" t="s">
        <v>190</v>
      </c>
      <c r="C10" s="20" t="str">
        <f t="shared" ref="C10:C41" si="0">IF(OR(B10&lt;&gt;"",J10&lt;&gt;""),IF($G$4="Recurso",CONCATENATE($G$4," ",$G$5),$G$4),"")</f>
        <v>Recurso F7</v>
      </c>
      <c r="D10" s="63" t="s">
        <v>191</v>
      </c>
      <c r="E10" s="63" t="s">
        <v>150</v>
      </c>
      <c r="F10" s="13" t="str">
        <f t="shared" ref="F10" ca="1" si="1">IF(OR(B10&lt;&gt;"",J10&lt;&gt;""),CONCATENATE($C$7,"_",$A10,IF($G$4="Cuaderno de Estudio","_small",CONCATENATE(IF(I10="","","n"),IF(LEFT($G$5,1)="F",".jpg",".png")))),"")</f>
        <v>CN_11_14_REC140_IMG01.jpg</v>
      </c>
      <c r="G10" s="13" t="str">
        <f ca="1">IF($F10&lt;&gt;"",IF($G$4="Recurso",VLOOKUP($E10,OFFSET('Definición técnica de imagenes'!$A$1,MATCH($G$5,'Definición técnica de imagenes'!$A$1:$A$104,0)-1,1,COUNTIF('Definición técnica de imagenes'!$A$3:$A$102,$G$5),5),5,FALSE),'Definición técnica de imagenes'!$F$16),"")</f>
        <v>350 x 230 px</v>
      </c>
      <c r="H10" s="13" t="str">
        <f t="shared" ref="H10" ca="1" si="2">IF(AND(I10&lt;&gt;"",I10&lt;&gt;0),IF(OR(B10&lt;&gt;"",J10&lt;&gt;""),CONCATENATE($C$7,"_",$A10,IF($G$4="Cuaderno de Estudio","_zoom",CONCATENATE("a",IF(LEFT($G$5,1)="F",".jpg",".png")))),""),"")</f>
        <v/>
      </c>
      <c r="I10" s="13" t="str">
        <f ca="1">IF(OR($B10&lt;&gt;"",$J10&lt;&gt;""),IF($G$4="Recurso",IF(VLOOKUP($E10,OFFSET('Definición técnica de imagenes'!$A$1,MATCH($G$5,'Definición técnica de imagenes'!$A$1:$A$104,0)-1,1,COUNTIF('Definición técnica de imagenes'!$A$3:$A$102,$G$5),6),6,FALSE)=0,"",VLOOKUP($E10,OFFSET('Definición técnica de imagenes'!$A$1,MATCH($G$5,'Definición técnica de imagenes'!$A$1:$A$104,0)-1,1,COUNTIF('Definición técnica de imagenes'!$A$3:$A$102,$G$5),6),6,FALSE)),'Definición técnica de imagenes'!$G$16),"")</f>
        <v/>
      </c>
      <c r="J10" s="63"/>
      <c r="K10" s="64" t="s">
        <v>192</v>
      </c>
      <c r="O10" s="2" t="str">
        <f>'Definición técnica de imagenes'!A12</f>
        <v>M12D</v>
      </c>
    </row>
    <row r="11" spans="1:16" s="11" customFormat="1" ht="102" customHeight="1" x14ac:dyDescent="0.25">
      <c r="A11" s="12" t="str">
        <f t="shared" ref="A11:A18" si="3">IF(OR(B11&lt;&gt;"",J11&lt;&gt;""),CONCATENATE(LEFT(A10,3),IF(MID(A10,4,2)+1&lt;10,CONCATENATE("0",MID(A10,4,2)+1))),"")</f>
        <v>IMG02</v>
      </c>
      <c r="B11" s="62" t="s">
        <v>190</v>
      </c>
      <c r="C11" s="20" t="str">
        <f t="shared" si="0"/>
        <v>Recurso F7</v>
      </c>
      <c r="D11" s="63" t="s">
        <v>191</v>
      </c>
      <c r="E11" s="63" t="s">
        <v>150</v>
      </c>
      <c r="F11" s="13" t="str">
        <f t="shared" ref="F11:F74" ca="1" si="4">IF(OR(B11&lt;&gt;"",J11&lt;&gt;""),CONCATENATE($C$7,"_",$A11,IF($G$4="Cuaderno de Estudio","_small",CONCATENATE(IF(I11="","","n"),IF(LEFT($G$5,1)="F",".jpg",".png")))),"")</f>
        <v>CN_11_14_REC140_IMG02.jpg</v>
      </c>
      <c r="G11" s="13" t="str">
        <f ca="1">IF($F11&lt;&gt;"",IF($G$4="Recurso",VLOOKUP($E11,OFFSET('Definición técnica de imagenes'!$A$1,MATCH($G$5,'Definición técnica de imagenes'!$A$1:$A$104,0)-1,1,COUNTIF('Definición técnica de imagenes'!$A$3:$A$102,$G$5),5),5,FALSE),'Definición técnica de imagenes'!$F$16),"")</f>
        <v>350 x 230 px</v>
      </c>
      <c r="H11" s="13" t="str">
        <f t="shared" ref="H11:H74" ca="1" si="5">IF(AND(I11&lt;&gt;"",I11&lt;&gt;0),IF(OR(B11&lt;&gt;"",J11&lt;&gt;""),CONCATENATE($C$7,"_",$A11,IF($G$4="Cuaderno de Estudio","_zoom",CONCATENATE("a",IF(LEFT($G$5,1)="F",".jpg",".png")))),""),"")</f>
        <v/>
      </c>
      <c r="I11" s="13" t="str">
        <f ca="1">IF(OR($B11&lt;&gt;"",$J11&lt;&gt;""),IF($G$4="Recurso",IF(VLOOKUP($E11,OFFSET('Definición técnica de imagenes'!$A$1,MATCH($G$5,'Definición técnica de imagenes'!$A$1:$A$104,0)-1,1,COUNTIF('Definición técnica de imagenes'!$A$3:$A$102,$G$5),6),6,FALSE)=0,"",VLOOKUP($E11,OFFSET('Definición técnica de imagenes'!$A$1,MATCH($G$5,'Definición técnica de imagenes'!$A$1:$A$104,0)-1,1,COUNTIF('Definición técnica de imagenes'!$A$3:$A$102,$G$5),6),6,FALSE)),'Definición técnica de imagenes'!$G$16),"")</f>
        <v/>
      </c>
      <c r="J11" s="64"/>
      <c r="K11" s="65" t="s">
        <v>192</v>
      </c>
      <c r="O11" s="2" t="str">
        <f>'Definición técnica de imagenes'!A13</f>
        <v>M101</v>
      </c>
    </row>
    <row r="12" spans="1:16" s="11" customFormat="1" ht="120.75" customHeight="1" x14ac:dyDescent="0.25">
      <c r="A12" s="12" t="str">
        <f t="shared" si="3"/>
        <v>IMG03</v>
      </c>
      <c r="B12" s="62" t="s">
        <v>190</v>
      </c>
      <c r="C12" s="20" t="str">
        <f t="shared" si="0"/>
        <v>Recurso F7</v>
      </c>
      <c r="D12" s="63" t="s">
        <v>191</v>
      </c>
      <c r="E12" s="63" t="s">
        <v>150</v>
      </c>
      <c r="F12" s="13" t="str">
        <f t="shared" ca="1" si="4"/>
        <v>CN_11_14_REC140_IMG03.jpg</v>
      </c>
      <c r="G12" s="13" t="str">
        <f ca="1">IF($F12&lt;&gt;"",IF($G$4="Recurso",VLOOKUP($E12,OFFSET('Definición técnica de imagenes'!$A$1,MATCH($G$5,'Definición técnica de imagenes'!$A$1:$A$104,0)-1,1,COUNTIF('Definición técnica de imagenes'!$A$3:$A$102,$G$5),5),5,FALSE),'Definición técnica de imagenes'!$F$16),"")</f>
        <v>350 x 230 px</v>
      </c>
      <c r="H12" s="13" t="str">
        <f t="shared" ca="1" si="5"/>
        <v/>
      </c>
      <c r="I12" s="13" t="str">
        <f ca="1">IF(OR($B12&lt;&gt;"",$J12&lt;&gt;""),IF($G$4="Recurso",IF(VLOOKUP($E12,OFFSET('Definición técnica de imagenes'!$A$1,MATCH($G$5,'Definición técnica de imagenes'!$A$1:$A$104,0)-1,1,COUNTIF('Definición técnica de imagenes'!$A$3:$A$102,$G$5),6),6,FALSE)=0,"",VLOOKUP($E12,OFFSET('Definición técnica de imagenes'!$A$1,MATCH($G$5,'Definición técnica de imagenes'!$A$1:$A$104,0)-1,1,COUNTIF('Definición técnica de imagenes'!$A$3:$A$102,$G$5),6),6,FALSE)),'Definición técnica de imagenes'!$G$16),"")</f>
        <v/>
      </c>
      <c r="J12" s="64"/>
      <c r="K12" s="64" t="s">
        <v>192</v>
      </c>
      <c r="O12" s="2" t="str">
        <f>'Definición técnica de imagenes'!A18</f>
        <v>Diaporama F1</v>
      </c>
    </row>
    <row r="13" spans="1:16" s="11" customFormat="1" ht="114" customHeight="1" x14ac:dyDescent="0.25">
      <c r="A13" s="12" t="str">
        <f t="shared" si="3"/>
        <v>IMG04</v>
      </c>
      <c r="B13" s="62" t="s">
        <v>190</v>
      </c>
      <c r="C13" s="20" t="str">
        <f t="shared" si="0"/>
        <v>Recurso F7</v>
      </c>
      <c r="D13" s="63" t="s">
        <v>191</v>
      </c>
      <c r="E13" s="63" t="s">
        <v>150</v>
      </c>
      <c r="F13" s="13" t="str">
        <f t="shared" ca="1" si="4"/>
        <v>CN_11_14_REC140_IMG04.jpg</v>
      </c>
      <c r="G13" s="13" t="str">
        <f ca="1">IF($F13&lt;&gt;"",IF($G$4="Recurso",VLOOKUP($E13,OFFSET('Definición técnica de imagenes'!$A$1,MATCH($G$5,'Definición técnica de imagenes'!$A$1:$A$104,0)-1,1,COUNTIF('Definición técnica de imagenes'!$A$3:$A$102,$G$5),5),5,FALSE),'Definición técnica de imagenes'!$F$16),"")</f>
        <v>350 x 230 px</v>
      </c>
      <c r="H13" s="13" t="str">
        <f t="shared" ca="1" si="5"/>
        <v/>
      </c>
      <c r="I13" s="13" t="str">
        <f ca="1">IF(OR($B13&lt;&gt;"",$J13&lt;&gt;""),IF($G$4="Recurso",IF(VLOOKUP($E13,OFFSET('Definición técnica de imagenes'!$A$1,MATCH($G$5,'Definición técnica de imagenes'!$A$1:$A$104,0)-1,1,COUNTIF('Definición técnica de imagenes'!$A$3:$A$102,$G$5),6),6,FALSE)=0,"",VLOOKUP($E13,OFFSET('Definición técnica de imagenes'!$A$1,MATCH($G$5,'Definición técnica de imagenes'!$A$1:$A$104,0)-1,1,COUNTIF('Definición técnica de imagenes'!$A$3:$A$102,$G$5),6),6,FALSE)),'Definición técnica de imagenes'!$G$16),"")</f>
        <v/>
      </c>
      <c r="J13" s="64"/>
      <c r="K13" s="64" t="s">
        <v>192</v>
      </c>
      <c r="O13" s="2" t="str">
        <f>'Definición técnica de imagenes'!A19</f>
        <v>F4</v>
      </c>
    </row>
    <row r="14" spans="1:16" s="11" customFormat="1" ht="123" customHeight="1" x14ac:dyDescent="0.25">
      <c r="A14" s="12" t="str">
        <f t="shared" si="3"/>
        <v>IMG05</v>
      </c>
      <c r="B14" s="62" t="s">
        <v>190</v>
      </c>
      <c r="C14" s="20" t="str">
        <f t="shared" si="0"/>
        <v>Recurso F7</v>
      </c>
      <c r="D14" s="63" t="s">
        <v>191</v>
      </c>
      <c r="E14" s="63" t="s">
        <v>150</v>
      </c>
      <c r="F14" s="13" t="str">
        <f t="shared" ca="1" si="4"/>
        <v>CN_11_14_REC140_IMG05.jpg</v>
      </c>
      <c r="G14" s="13" t="str">
        <f ca="1">IF($F14&lt;&gt;"",IF($G$4="Recurso",VLOOKUP($E14,OFFSET('Definición técnica de imagenes'!$A$1,MATCH($G$5,'Definición técnica de imagenes'!$A$1:$A$104,0)-1,1,COUNTIF('Definición técnica de imagenes'!$A$3:$A$102,$G$5),5),5,FALSE),'Definición técnica de imagenes'!$F$16),"")</f>
        <v>350 x 230 px</v>
      </c>
      <c r="H14" s="13" t="str">
        <f t="shared" ca="1" si="5"/>
        <v/>
      </c>
      <c r="I14" s="13" t="str">
        <f ca="1">IF(OR($B14&lt;&gt;"",$J14&lt;&gt;""),IF($G$4="Recurso",IF(VLOOKUP($E14,OFFSET('Definición técnica de imagenes'!$A$1,MATCH($G$5,'Definición técnica de imagenes'!$A$1:$A$104,0)-1,1,COUNTIF('Definición técnica de imagenes'!$A$3:$A$102,$G$5),6),6,FALSE)=0,"",VLOOKUP($E14,OFFSET('Definición técnica de imagenes'!$A$1,MATCH($G$5,'Definición técnica de imagenes'!$A$1:$A$104,0)-1,1,COUNTIF('Definición técnica de imagenes'!$A$3:$A$102,$G$5),6),6,FALSE)),'Definición técnica de imagenes'!$G$16),"")</f>
        <v/>
      </c>
      <c r="J14" s="64"/>
      <c r="K14" s="64" t="s">
        <v>192</v>
      </c>
      <c r="O14" s="2" t="str">
        <f>'Definición técnica de imagenes'!A22</f>
        <v>F6</v>
      </c>
    </row>
    <row r="15" spans="1:16" s="11" customFormat="1" ht="123" customHeight="1" x14ac:dyDescent="0.25">
      <c r="A15" s="12" t="str">
        <f t="shared" si="3"/>
        <v>IMG06</v>
      </c>
      <c r="B15" s="62" t="s">
        <v>193</v>
      </c>
      <c r="C15" s="20" t="str">
        <f t="shared" si="0"/>
        <v>Recurso F7</v>
      </c>
      <c r="D15" s="63" t="s">
        <v>194</v>
      </c>
      <c r="E15" s="63" t="s">
        <v>150</v>
      </c>
      <c r="F15" s="13" t="str">
        <f t="shared" ca="1" si="4"/>
        <v>CN_11_14_REC140_IMG06.jpg</v>
      </c>
      <c r="G15" s="13" t="str">
        <f ca="1">IF($F15&lt;&gt;"",IF($G$4="Recurso",VLOOKUP($E15,OFFSET('Definición técnica de imagenes'!$A$1,MATCH($G$5,'Definición técnica de imagenes'!$A$1:$A$104,0)-1,1,COUNTIF('Definición técnica de imagenes'!$A$3:$A$102,$G$5),5),5,FALSE),'Definición técnica de imagenes'!$F$16),"")</f>
        <v>350 x 230 px</v>
      </c>
      <c r="H15" s="13" t="str">
        <f t="shared" ca="1" si="5"/>
        <v/>
      </c>
      <c r="I15" s="13" t="str">
        <f ca="1">IF(OR($B15&lt;&gt;"",$J15&lt;&gt;""),IF($G$4="Recurso",IF(VLOOKUP($E15,OFFSET('Definición técnica de imagenes'!$A$1,MATCH($G$5,'Definición técnica de imagenes'!$A$1:$A$104,0)-1,1,COUNTIF('Definición técnica de imagenes'!$A$3:$A$102,$G$5),6),6,FALSE)=0,"",VLOOKUP($E15,OFFSET('Definición técnica de imagenes'!$A$1,MATCH($G$5,'Definición técnica de imagenes'!$A$1:$A$104,0)-1,1,COUNTIF('Definición técnica de imagenes'!$A$3:$A$102,$G$5),6),6,FALSE)),'Definición técnica de imagenes'!$G$16),"")</f>
        <v/>
      </c>
      <c r="J15" s="66"/>
      <c r="K15" s="66"/>
      <c r="O15" s="2" t="str">
        <f>'Definición técnica de imagenes'!A24</f>
        <v>F6B</v>
      </c>
    </row>
    <row r="16" spans="1:16" s="11" customFormat="1" ht="115.5" customHeight="1" x14ac:dyDescent="0.3">
      <c r="A16" s="12" t="str">
        <f t="shared" si="3"/>
        <v>IMG07</v>
      </c>
      <c r="B16" s="62" t="s">
        <v>195</v>
      </c>
      <c r="C16" s="20" t="str">
        <f t="shared" si="0"/>
        <v>Recurso F7</v>
      </c>
      <c r="D16" s="63" t="s">
        <v>194</v>
      </c>
      <c r="E16" s="63" t="s">
        <v>150</v>
      </c>
      <c r="F16" s="13" t="str">
        <f t="shared" ca="1" si="4"/>
        <v>CN_11_14_REC140_IMG07.jpg</v>
      </c>
      <c r="G16" s="13" t="str">
        <f ca="1">IF($F16&lt;&gt;"",IF($G$4="Recurso",VLOOKUP($E16,OFFSET('Definición técnica de imagenes'!$A$1,MATCH($G$5,'Definición técnica de imagenes'!$A$1:$A$104,0)-1,1,COUNTIF('Definición técnica de imagenes'!$A$3:$A$102,$G$5),5),5,FALSE),'Definición técnica de imagenes'!$F$16),"")</f>
        <v>350 x 230 px</v>
      </c>
      <c r="H16" s="13" t="str">
        <f t="shared" ca="1" si="5"/>
        <v/>
      </c>
      <c r="I16" s="13" t="str">
        <f ca="1">IF(OR($B16&lt;&gt;"",$J16&lt;&gt;""),IF($G$4="Recurso",IF(VLOOKUP($E16,OFFSET('Definición técnica de imagenes'!$A$1,MATCH($G$5,'Definición técnica de imagenes'!$A$1:$A$104,0)-1,1,COUNTIF('Definición técnica de imagenes'!$A$3:$A$102,$G$5),6),6,FALSE)=0,"",VLOOKUP($E16,OFFSET('Definición técnica de imagenes'!$A$1,MATCH($G$5,'Definición técnica de imagenes'!$A$1:$A$104,0)-1,1,COUNTIF('Definición técnica de imagenes'!$A$3:$A$102,$G$5),6),6,FALSE)),'Definición técnica de imagenes'!$G$16),"")</f>
        <v/>
      </c>
      <c r="J16" s="67"/>
      <c r="K16" s="68"/>
      <c r="O16" s="2" t="str">
        <f>'Definición técnica de imagenes'!A25</f>
        <v>F7</v>
      </c>
    </row>
    <row r="17" spans="1:15" s="11" customFormat="1" ht="113.25" customHeight="1" x14ac:dyDescent="0.25">
      <c r="A17" s="12" t="str">
        <f t="shared" si="3"/>
        <v>IMG08</v>
      </c>
      <c r="B17" s="62" t="s">
        <v>190</v>
      </c>
      <c r="C17" s="20" t="str">
        <f t="shared" si="0"/>
        <v>Recurso F7</v>
      </c>
      <c r="D17" s="63" t="s">
        <v>191</v>
      </c>
      <c r="E17" s="63" t="s">
        <v>150</v>
      </c>
      <c r="F17" s="13" t="str">
        <f t="shared" ca="1" si="4"/>
        <v>CN_11_14_REC140_IMG08.jpg</v>
      </c>
      <c r="G17" s="13" t="str">
        <f ca="1">IF($F17&lt;&gt;"",IF($G$4="Recurso",VLOOKUP($E17,OFFSET('Definición técnica de imagenes'!$A$1,MATCH($G$5,'Definición técnica de imagenes'!$A$1:$A$104,0)-1,1,COUNTIF('Definición técnica de imagenes'!$A$3:$A$102,$G$5),5),5,FALSE),'Definición técnica de imagenes'!$F$16),"")</f>
        <v>350 x 230 px</v>
      </c>
      <c r="H17" s="13" t="str">
        <f t="shared" ca="1" si="5"/>
        <v/>
      </c>
      <c r="I17" s="13" t="str">
        <f ca="1">IF(OR($B17&lt;&gt;"",$J17&lt;&gt;""),IF($G$4="Recurso",IF(VLOOKUP($E17,OFFSET('Definición técnica de imagenes'!$A$1,MATCH($G$5,'Definición técnica de imagenes'!$A$1:$A$104,0)-1,1,COUNTIF('Definición técnica de imagenes'!$A$3:$A$102,$G$5),6),6,FALSE)=0,"",VLOOKUP($E17,OFFSET('Definición técnica de imagenes'!$A$1,MATCH($G$5,'Definición técnica de imagenes'!$A$1:$A$104,0)-1,1,COUNTIF('Definición técnica de imagenes'!$A$3:$A$102,$G$5),6),6,FALSE)),'Definición técnica de imagenes'!$G$16),"")</f>
        <v/>
      </c>
      <c r="J17" s="66"/>
      <c r="K17" s="64" t="s">
        <v>192</v>
      </c>
      <c r="O17" s="2" t="str">
        <f>'Definición técnica de imagenes'!A27</f>
        <v>F7B</v>
      </c>
    </row>
    <row r="18" spans="1:15" s="11" customFormat="1" ht="123" customHeight="1" x14ac:dyDescent="0.25">
      <c r="A18" s="12" t="str">
        <f t="shared" si="3"/>
        <v>IMG09</v>
      </c>
      <c r="B18" s="62" t="s">
        <v>190</v>
      </c>
      <c r="C18" s="20" t="str">
        <f t="shared" si="0"/>
        <v>Recurso F7</v>
      </c>
      <c r="D18" s="63" t="s">
        <v>191</v>
      </c>
      <c r="E18" s="63" t="s">
        <v>150</v>
      </c>
      <c r="F18" s="13" t="str">
        <f t="shared" ca="1" si="4"/>
        <v>CN_11_14_REC140_IMG09.jpg</v>
      </c>
      <c r="G18" s="13" t="str">
        <f ca="1">IF($F18&lt;&gt;"",IF($G$4="Recurso",VLOOKUP($E18,OFFSET('Definición técnica de imagenes'!$A$1,MATCH($G$5,'Definición técnica de imagenes'!$A$1:$A$104,0)-1,1,COUNTIF('Definición técnica de imagenes'!$A$3:$A$102,$G$5),5),5,FALSE),'Definición técnica de imagenes'!$F$16),"")</f>
        <v>350 x 230 px</v>
      </c>
      <c r="H18" s="13" t="str">
        <f t="shared" ca="1" si="5"/>
        <v/>
      </c>
      <c r="I18" s="13" t="str">
        <f ca="1">IF(OR($B18&lt;&gt;"",$J18&lt;&gt;""),IF($G$4="Recurso",IF(VLOOKUP($E18,OFFSET('Definición técnica de imagenes'!$A$1,MATCH($G$5,'Definición técnica de imagenes'!$A$1:$A$104,0)-1,1,COUNTIF('Definición técnica de imagenes'!$A$3:$A$102,$G$5),6),6,FALSE)=0,"",VLOOKUP($E18,OFFSET('Definición técnica de imagenes'!$A$1,MATCH($G$5,'Definición técnica de imagenes'!$A$1:$A$104,0)-1,1,COUNTIF('Definición técnica de imagenes'!$A$3:$A$102,$G$5),6),6,FALSE)),'Definición técnica de imagenes'!$G$16),"")</f>
        <v/>
      </c>
      <c r="J18" s="66"/>
      <c r="K18" s="66" t="s">
        <v>192</v>
      </c>
      <c r="O18" s="2" t="str">
        <f>'Definición técnica de imagenes'!A30</f>
        <v>F8</v>
      </c>
    </row>
    <row r="19" spans="1:15" s="11" customFormat="1" ht="103.5" customHeight="1" x14ac:dyDescent="0.3">
      <c r="A19" s="12" t="str">
        <f t="shared" ref="A19:A50" si="6">IF(OR(B19&lt;&gt;"",J19&lt;&gt;""),CONCATENATE(LEFT(A18,3),IF(MID(A18,4,2)+1&lt;10,CONCATENATE("0",MID(A18,4,2)+1),MID(A18,4,2)+1)),"")</f>
        <v>IMG10</v>
      </c>
      <c r="B19" s="62" t="s">
        <v>190</v>
      </c>
      <c r="C19" s="20" t="str">
        <f t="shared" si="0"/>
        <v>Recurso F7</v>
      </c>
      <c r="D19" s="63" t="s">
        <v>191</v>
      </c>
      <c r="E19" s="63" t="s">
        <v>155</v>
      </c>
      <c r="F19" s="13" t="str">
        <f t="shared" ca="1" si="4"/>
        <v>CN_11_14_REC140_IMG10n.jpg</v>
      </c>
      <c r="G19" s="13" t="str">
        <f ca="1">IF($F19&lt;&gt;"",IF($G$4="Recurso",VLOOKUP($E19,OFFSET('Definición técnica de imagenes'!$A$1,MATCH($G$5,'Definición técnica de imagenes'!$A$1:$A$104,0)-1,1,COUNTIF('Definición técnica de imagenes'!$A$3:$A$102,$G$5),5),5,FALSE),'Definición técnica de imagenes'!$F$16),"")</f>
        <v>320 x 480 px</v>
      </c>
      <c r="H19" s="13" t="str">
        <f t="shared" ca="1" si="5"/>
        <v>CN_11_14_REC140_IMG10a.jpg</v>
      </c>
      <c r="I19" s="13" t="str">
        <f ca="1">IF(OR($B19&lt;&gt;"",$J19&lt;&gt;""),IF($G$4="Recurso",IF(VLOOKUP($E19,OFFSET('Definición técnica de imagenes'!$A$1,MATCH($G$5,'Definición técnica de imagenes'!$A$1:$A$104,0)-1,1,COUNTIF('Definición técnica de imagenes'!$A$3:$A$102,$G$5),6),6,FALSE)=0,"",VLOOKUP($E19,OFFSET('Definición técnica de imagenes'!$A$1,MATCH($G$5,'Definición técnica de imagenes'!$A$1:$A$104,0)-1,1,COUNTIF('Definición técnica de imagenes'!$A$3:$A$102,$G$5),6),6,FALSE)),'Definición técnica de imagenes'!$G$16),"")</f>
        <v>800 x 458 px</v>
      </c>
      <c r="J19" s="67"/>
      <c r="K19" s="68" t="s">
        <v>196</v>
      </c>
      <c r="O19" s="2" t="str">
        <f>'Definición técnica de imagenes'!A31</f>
        <v>F10</v>
      </c>
    </row>
    <row r="20" spans="1:15" s="11" customFormat="1" ht="123" customHeight="1" x14ac:dyDescent="0.3">
      <c r="A20" s="12" t="str">
        <f t="shared" si="6"/>
        <v>IMG11</v>
      </c>
      <c r="B20" s="62" t="s">
        <v>190</v>
      </c>
      <c r="C20" s="20" t="str">
        <f t="shared" si="0"/>
        <v>Recurso F7</v>
      </c>
      <c r="D20" s="63" t="s">
        <v>191</v>
      </c>
      <c r="E20" s="63" t="s">
        <v>150</v>
      </c>
      <c r="F20" s="13" t="str">
        <f t="shared" ca="1" si="4"/>
        <v>CN_11_14_REC140_IMG11.jpg</v>
      </c>
      <c r="G20" s="13" t="str">
        <f ca="1">IF($F20&lt;&gt;"",IF($G$4="Recurso",VLOOKUP($E20,OFFSET('Definición técnica de imagenes'!$A$1,MATCH($G$5,'Definición técnica de imagenes'!$A$1:$A$104,0)-1,1,COUNTIF('Definición técnica de imagenes'!$A$3:$A$102,$G$5),5),5,FALSE),'Definición técnica de imagenes'!$F$16),"")</f>
        <v>350 x 230 px</v>
      </c>
      <c r="H20" s="13" t="str">
        <f t="shared" ca="1" si="5"/>
        <v/>
      </c>
      <c r="I20" s="13" t="str">
        <f ca="1">IF(OR($B20&lt;&gt;"",$J20&lt;&gt;""),IF($G$4="Recurso",IF(VLOOKUP($E20,OFFSET('Definición técnica de imagenes'!$A$1,MATCH($G$5,'Definición técnica de imagenes'!$A$1:$A$104,0)-1,1,COUNTIF('Definición técnica de imagenes'!$A$3:$A$102,$G$5),6),6,FALSE)=0,"",VLOOKUP($E20,OFFSET('Definición técnica de imagenes'!$A$1,MATCH($G$5,'Definición técnica de imagenes'!$A$1:$A$104,0)-1,1,COUNTIF('Definición técnica de imagenes'!$A$3:$A$102,$G$5),6),6,FALSE)),'Definición técnica de imagenes'!$G$16),"")</f>
        <v/>
      </c>
      <c r="J20" s="64"/>
      <c r="K20" s="68" t="s">
        <v>196</v>
      </c>
      <c r="O20" s="2" t="str">
        <f>'Definición técnica de imagenes'!A32</f>
        <v>F10B</v>
      </c>
    </row>
    <row r="21" spans="1:15" s="11" customFormat="1" ht="112.5" customHeight="1" x14ac:dyDescent="0.25">
      <c r="A21" s="12" t="str">
        <f t="shared" si="6"/>
        <v>IMG12</v>
      </c>
      <c r="B21" s="62" t="s">
        <v>190</v>
      </c>
      <c r="C21" s="20" t="str">
        <f t="shared" si="0"/>
        <v>Recurso F7</v>
      </c>
      <c r="D21" s="63" t="s">
        <v>191</v>
      </c>
      <c r="E21" s="63" t="s">
        <v>150</v>
      </c>
      <c r="F21" s="13" t="str">
        <f t="shared" ca="1" si="4"/>
        <v>CN_11_14_REC140_IMG12.jpg</v>
      </c>
      <c r="G21" s="13" t="str">
        <f ca="1">IF($F21&lt;&gt;"",IF($G$4="Recurso",VLOOKUP($E21,OFFSET('Definición técnica de imagenes'!$A$1,MATCH($G$5,'Definición técnica de imagenes'!$A$1:$A$104,0)-1,1,COUNTIF('Definición técnica de imagenes'!$A$3:$A$102,$G$5),5),5,FALSE),'Definición técnica de imagenes'!$F$16),"")</f>
        <v>350 x 230 px</v>
      </c>
      <c r="H21" s="13" t="str">
        <f t="shared" ca="1" si="5"/>
        <v/>
      </c>
      <c r="I21" s="13" t="str">
        <f ca="1">IF(OR($B21&lt;&gt;"",$J21&lt;&gt;""),IF($G$4="Recurso",IF(VLOOKUP($E21,OFFSET('Definición técnica de imagenes'!$A$1,MATCH($G$5,'Definición técnica de imagenes'!$A$1:$A$104,0)-1,1,COUNTIF('Definición técnica de imagenes'!$A$3:$A$102,$G$5),6),6,FALSE)=0,"",VLOOKUP($E21,OFFSET('Definición técnica de imagenes'!$A$1,MATCH($G$5,'Definición técnica de imagenes'!$A$1:$A$104,0)-1,1,COUNTIF('Definición técnica de imagenes'!$A$3:$A$102,$G$5),6),6,FALSE)),'Definición técnica de imagenes'!$G$16),"")</f>
        <v/>
      </c>
      <c r="J21" s="66"/>
      <c r="K21" s="66" t="s">
        <v>192</v>
      </c>
      <c r="O21" s="2" t="str">
        <f>'Definición técnica de imagenes'!A33</f>
        <v>F11</v>
      </c>
    </row>
    <row r="22" spans="1:15" s="11" customFormat="1" ht="118.5" customHeight="1" x14ac:dyDescent="0.25">
      <c r="A22" s="12" t="str">
        <f t="shared" si="6"/>
        <v>IMG13</v>
      </c>
      <c r="B22" s="62" t="s">
        <v>190</v>
      </c>
      <c r="C22" s="20" t="str">
        <f t="shared" si="0"/>
        <v>Recurso F7</v>
      </c>
      <c r="D22" s="63" t="s">
        <v>191</v>
      </c>
      <c r="E22" s="63" t="s">
        <v>150</v>
      </c>
      <c r="F22" s="13" t="str">
        <f t="shared" ca="1" si="4"/>
        <v>CN_11_14_REC140_IMG13.jpg</v>
      </c>
      <c r="G22" s="13" t="str">
        <f ca="1">IF($F22&lt;&gt;"",IF($G$4="Recurso",VLOOKUP($E22,OFFSET('Definición técnica de imagenes'!$A$1,MATCH($G$5,'Definición técnica de imagenes'!$A$1:$A$104,0)-1,1,COUNTIF('Definición técnica de imagenes'!$A$3:$A$102,$G$5),5),5,FALSE),'Definición técnica de imagenes'!$F$16),"")</f>
        <v>350 x 230 px</v>
      </c>
      <c r="H22" s="13" t="str">
        <f t="shared" ca="1" si="5"/>
        <v/>
      </c>
      <c r="I22" s="13" t="str">
        <f ca="1">IF(OR($B22&lt;&gt;"",$J22&lt;&gt;""),IF($G$4="Recurso",IF(VLOOKUP($E22,OFFSET('Definición técnica de imagenes'!$A$1,MATCH($G$5,'Definición técnica de imagenes'!$A$1:$A$104,0)-1,1,COUNTIF('Definición técnica de imagenes'!$A$3:$A$102,$G$5),6),6,FALSE)=0,"",VLOOKUP($E22,OFFSET('Definición técnica de imagenes'!$A$1,MATCH($G$5,'Definición técnica de imagenes'!$A$1:$A$104,0)-1,1,COUNTIF('Definición técnica de imagenes'!$A$3:$A$102,$G$5),6),6,FALSE)),'Definición técnica de imagenes'!$G$16),"")</f>
        <v/>
      </c>
      <c r="J22" s="63"/>
      <c r="K22" s="66" t="s">
        <v>192</v>
      </c>
      <c r="O22" s="2" t="str">
        <f>'Definición técnica de imagenes'!A34</f>
        <v>F12</v>
      </c>
    </row>
    <row r="23" spans="1:15" s="11" customFormat="1" ht="119.25" customHeight="1" x14ac:dyDescent="0.25">
      <c r="A23" s="12" t="str">
        <f t="shared" si="6"/>
        <v>IMG14</v>
      </c>
      <c r="B23" s="62" t="s">
        <v>197</v>
      </c>
      <c r="C23" s="20" t="str">
        <f t="shared" si="0"/>
        <v>Recurso F7</v>
      </c>
      <c r="D23" s="63" t="s">
        <v>194</v>
      </c>
      <c r="E23" s="63" t="s">
        <v>150</v>
      </c>
      <c r="F23" s="13" t="str">
        <f t="shared" ca="1" si="4"/>
        <v>CN_11_14_REC140_IMG14.jpg</v>
      </c>
      <c r="G23" s="13" t="str">
        <f ca="1">IF($F23&lt;&gt;"",IF($G$4="Recurso",VLOOKUP($E23,OFFSET('Definición técnica de imagenes'!$A$1,MATCH($G$5,'Definición técnica de imagenes'!$A$1:$A$104,0)-1,1,COUNTIF('Definición técnica de imagenes'!$A$3:$A$102,$G$5),5),5,FALSE),'Definición técnica de imagenes'!$F$16),"")</f>
        <v>350 x 230 px</v>
      </c>
      <c r="H23" s="13" t="str">
        <f t="shared" ca="1" si="5"/>
        <v/>
      </c>
      <c r="I23" s="13" t="str">
        <f ca="1">IF(OR($B23&lt;&gt;"",$J23&lt;&gt;""),IF($G$4="Recurso",IF(VLOOKUP($E23,OFFSET('Definición técnica de imagenes'!$A$1,MATCH($G$5,'Definición técnica de imagenes'!$A$1:$A$104,0)-1,1,COUNTIF('Definición técnica de imagenes'!$A$3:$A$102,$G$5),6),6,FALSE)=0,"",VLOOKUP($E23,OFFSET('Definición técnica de imagenes'!$A$1,MATCH($G$5,'Definición técnica de imagenes'!$A$1:$A$104,0)-1,1,COUNTIF('Definición técnica de imagenes'!$A$3:$A$102,$G$5),6),6,FALSE)),'Definición técnica de imagenes'!$G$16),"")</f>
        <v/>
      </c>
      <c r="J23" s="64"/>
      <c r="K23" s="64"/>
      <c r="O23" s="2" t="str">
        <f>'Definición técnica de imagenes'!A35</f>
        <v>F13</v>
      </c>
    </row>
    <row r="24" spans="1:15" s="11" customFormat="1" ht="123" customHeight="1" x14ac:dyDescent="0.3">
      <c r="A24" s="12" t="str">
        <f t="shared" si="6"/>
        <v>IMG15</v>
      </c>
      <c r="B24" s="62" t="s">
        <v>190</v>
      </c>
      <c r="C24" s="20" t="str">
        <f t="shared" si="0"/>
        <v>Recurso F7</v>
      </c>
      <c r="D24" s="63" t="s">
        <v>191</v>
      </c>
      <c r="E24" s="63" t="s">
        <v>155</v>
      </c>
      <c r="F24" s="13" t="str">
        <f t="shared" ca="1" si="4"/>
        <v>CN_11_14_REC140_IMG15n.jpg</v>
      </c>
      <c r="G24" s="13" t="str">
        <f ca="1">IF($F24&lt;&gt;"",IF($G$4="Recurso",VLOOKUP($E24,OFFSET('Definición técnica de imagenes'!$A$1,MATCH($G$5,'Definición técnica de imagenes'!$A$1:$A$104,0)-1,1,COUNTIF('Definición técnica de imagenes'!$A$3:$A$102,$G$5),5),5,FALSE),'Definición técnica de imagenes'!$F$16),"")</f>
        <v>320 x 480 px</v>
      </c>
      <c r="H24" s="13" t="str">
        <f t="shared" ca="1" si="5"/>
        <v>CN_11_14_REC140_IMG15a.jpg</v>
      </c>
      <c r="I24" s="13" t="str">
        <f ca="1">IF(OR($B24&lt;&gt;"",$J24&lt;&gt;""),IF($G$4="Recurso",IF(VLOOKUP($E24,OFFSET('Definición técnica de imagenes'!$A$1,MATCH($G$5,'Definición técnica de imagenes'!$A$1:$A$104,0)-1,1,COUNTIF('Definición técnica de imagenes'!$A$3:$A$102,$G$5),6),6,FALSE)=0,"",VLOOKUP($E24,OFFSET('Definición técnica de imagenes'!$A$1,MATCH($G$5,'Definición técnica de imagenes'!$A$1:$A$104,0)-1,1,COUNTIF('Definición técnica de imagenes'!$A$3:$A$102,$G$5),6),6,FALSE)),'Definición técnica de imagenes'!$G$16),"")</f>
        <v>800 x 458 px</v>
      </c>
      <c r="J24" s="63"/>
      <c r="K24" s="68" t="s">
        <v>196</v>
      </c>
      <c r="O24" s="2" t="str">
        <f>'Definición técnica de imagenes'!A37</f>
        <v>F13B</v>
      </c>
    </row>
    <row r="25" spans="1:15" s="11" customFormat="1" ht="123" customHeight="1" x14ac:dyDescent="0.3">
      <c r="A25" s="12" t="str">
        <f t="shared" si="6"/>
        <v>IMG16</v>
      </c>
      <c r="B25" s="62" t="s">
        <v>190</v>
      </c>
      <c r="C25" s="20" t="str">
        <f t="shared" si="0"/>
        <v>Recurso F7</v>
      </c>
      <c r="D25" s="63" t="s">
        <v>191</v>
      </c>
      <c r="E25" s="63" t="s">
        <v>155</v>
      </c>
      <c r="F25" s="13" t="str">
        <f t="shared" ca="1" si="4"/>
        <v>CN_11_14_REC140_IMG16n.jpg</v>
      </c>
      <c r="G25" s="13" t="str">
        <f ca="1">IF($F25&lt;&gt;"",IF($G$4="Recurso",VLOOKUP($E25,OFFSET('Definición técnica de imagenes'!$A$1,MATCH($G$5,'Definición técnica de imagenes'!$A$1:$A$104,0)-1,1,COUNTIF('Definición técnica de imagenes'!$A$3:$A$102,$G$5),5),5,FALSE),'Definición técnica de imagenes'!$F$16),"")</f>
        <v>320 x 480 px</v>
      </c>
      <c r="H25" s="13" t="str">
        <f t="shared" ca="1" si="5"/>
        <v>CN_11_14_REC140_IMG16a.jpg</v>
      </c>
      <c r="I25" s="13" t="str">
        <f ca="1">IF(OR($B25&lt;&gt;"",$J25&lt;&gt;""),IF($G$4="Recurso",IF(VLOOKUP($E25,OFFSET('Definición técnica de imagenes'!$A$1,MATCH($G$5,'Definición técnica de imagenes'!$A$1:$A$104,0)-1,1,COUNTIF('Definición técnica de imagenes'!$A$3:$A$102,$G$5),6),6,FALSE)=0,"",VLOOKUP($E25,OFFSET('Definición técnica de imagenes'!$A$1,MATCH($G$5,'Definición técnica de imagenes'!$A$1:$A$104,0)-1,1,COUNTIF('Definición técnica de imagenes'!$A$3:$A$102,$G$5),6),6,FALSE)),'Definición técnica de imagenes'!$G$16),"")</f>
        <v>800 x 458 px</v>
      </c>
      <c r="J25" s="63"/>
      <c r="K25" s="68" t="s">
        <v>196</v>
      </c>
    </row>
    <row r="26" spans="1:15" s="11" customFormat="1" ht="122.25" customHeight="1" x14ac:dyDescent="0.25">
      <c r="A26" s="12" t="str">
        <f t="shared" si="6"/>
        <v>IMG17</v>
      </c>
      <c r="B26" s="62" t="s">
        <v>190</v>
      </c>
      <c r="C26" s="20" t="str">
        <f t="shared" si="0"/>
        <v>Recurso F7</v>
      </c>
      <c r="D26" s="63" t="s">
        <v>191</v>
      </c>
      <c r="E26" s="63" t="s">
        <v>155</v>
      </c>
      <c r="F26" s="13" t="str">
        <f t="shared" ca="1" si="4"/>
        <v>CN_11_14_REC140_IMG17n.jpg</v>
      </c>
      <c r="G26" s="13" t="str">
        <f ca="1">IF($F26&lt;&gt;"",IF($G$4="Recurso",VLOOKUP($E26,OFFSET('Definición técnica de imagenes'!$A$1,MATCH($G$5,'Definición técnica de imagenes'!$A$1:$A$104,0)-1,1,COUNTIF('Definición técnica de imagenes'!$A$3:$A$102,$G$5),5),5,FALSE),'Definición técnica de imagenes'!$F$16),"")</f>
        <v>320 x 480 px</v>
      </c>
      <c r="H26" s="13" t="str">
        <f t="shared" ca="1" si="5"/>
        <v>CN_11_14_REC140_IMG17a.jpg</v>
      </c>
      <c r="I26" s="13" t="str">
        <f ca="1">IF(OR($B26&lt;&gt;"",$J26&lt;&gt;""),IF($G$4="Recurso",IF(VLOOKUP($E26,OFFSET('Definición técnica de imagenes'!$A$1,MATCH($G$5,'Definición técnica de imagenes'!$A$1:$A$104,0)-1,1,COUNTIF('Definición técnica de imagenes'!$A$3:$A$102,$G$5),6),6,FALSE)=0,"",VLOOKUP($E26,OFFSET('Definición técnica de imagenes'!$A$1,MATCH($G$5,'Definición técnica de imagenes'!$A$1:$A$104,0)-1,1,COUNTIF('Definición técnica de imagenes'!$A$3:$A$102,$G$5),6),6,FALSE)),'Definición técnica de imagenes'!$G$16),"")</f>
        <v>800 x 458 px</v>
      </c>
      <c r="J26" s="63"/>
      <c r="K26" s="64" t="s">
        <v>196</v>
      </c>
    </row>
    <row r="27" spans="1:15" s="11" customFormat="1" ht="123" customHeight="1" x14ac:dyDescent="0.25">
      <c r="A27" s="12" t="str">
        <f t="shared" si="6"/>
        <v>IMG18</v>
      </c>
      <c r="B27" s="62" t="s">
        <v>190</v>
      </c>
      <c r="C27" s="20" t="str">
        <f t="shared" si="0"/>
        <v>Recurso F7</v>
      </c>
      <c r="D27" s="63" t="s">
        <v>191</v>
      </c>
      <c r="E27" s="63" t="s">
        <v>155</v>
      </c>
      <c r="F27" s="13" t="str">
        <f t="shared" ca="1" si="4"/>
        <v>CN_11_14_REC140_IMG18n.jpg</v>
      </c>
      <c r="G27" s="13" t="str">
        <f ca="1">IF($F27&lt;&gt;"",IF($G$4="Recurso",VLOOKUP($E27,OFFSET('Definición técnica de imagenes'!$A$1,MATCH($G$5,'Definición técnica de imagenes'!$A$1:$A$104,0)-1,1,COUNTIF('Definición técnica de imagenes'!$A$3:$A$102,$G$5),5),5,FALSE),'Definición técnica de imagenes'!$F$16),"")</f>
        <v>320 x 480 px</v>
      </c>
      <c r="H27" s="13" t="str">
        <f t="shared" ca="1" si="5"/>
        <v>CN_11_14_REC140_IMG18a.jpg</v>
      </c>
      <c r="I27" s="13" t="str">
        <f ca="1">IF(OR($B27&lt;&gt;"",$J27&lt;&gt;""),IF($G$4="Recurso",IF(VLOOKUP($E27,OFFSET('Definición técnica de imagenes'!$A$1,MATCH($G$5,'Definición técnica de imagenes'!$A$1:$A$104,0)-1,1,COUNTIF('Definición técnica de imagenes'!$A$3:$A$102,$G$5),6),6,FALSE)=0,"",VLOOKUP($E27,OFFSET('Definición técnica de imagenes'!$A$1,MATCH($G$5,'Definición técnica de imagenes'!$A$1:$A$104,0)-1,1,COUNTIF('Definición técnica de imagenes'!$A$3:$A$102,$G$5),6),6,FALSE)),'Definición técnica de imagenes'!$G$16),"")</f>
        <v>800 x 458 px</v>
      </c>
      <c r="J27" s="64"/>
      <c r="K27" s="64" t="s">
        <v>196</v>
      </c>
      <c r="O27" s="2"/>
    </row>
    <row r="28" spans="1:15" s="11" customFormat="1" ht="123" customHeight="1" x14ac:dyDescent="0.25">
      <c r="A28" s="12" t="str">
        <f t="shared" si="6"/>
        <v>IMG19</v>
      </c>
      <c r="B28" s="62" t="s">
        <v>198</v>
      </c>
      <c r="C28" s="20" t="str">
        <f t="shared" si="0"/>
        <v>Recurso F7</v>
      </c>
      <c r="D28" s="63" t="s">
        <v>194</v>
      </c>
      <c r="E28" s="63" t="s">
        <v>150</v>
      </c>
      <c r="F28" s="13" t="str">
        <f t="shared" ca="1" si="4"/>
        <v>CN_11_14_REC140_IMG19.jpg</v>
      </c>
      <c r="G28" s="13" t="str">
        <f ca="1">IF($F28&lt;&gt;"",IF($G$4="Recurso",VLOOKUP($E28,OFFSET('Definición técnica de imagenes'!$A$1,MATCH($G$5,'Definición técnica de imagenes'!$A$1:$A$104,0)-1,1,COUNTIF('Definición técnica de imagenes'!$A$3:$A$102,$G$5),5),5,FALSE),'Definición técnica de imagenes'!$F$16),"")</f>
        <v>350 x 230 px</v>
      </c>
      <c r="H28" s="13" t="str">
        <f t="shared" ca="1" si="5"/>
        <v/>
      </c>
      <c r="I28" s="13" t="str">
        <f ca="1">IF(OR($B28&lt;&gt;"",$J28&lt;&gt;""),IF($G$4="Recurso",IF(VLOOKUP($E28,OFFSET('Definición técnica de imagenes'!$A$1,MATCH($G$5,'Definición técnica de imagenes'!$A$1:$A$104,0)-1,1,COUNTIF('Definición técnica de imagenes'!$A$3:$A$102,$G$5),6),6,FALSE)=0,"",VLOOKUP($E28,OFFSET('Definición técnica de imagenes'!$A$1,MATCH($G$5,'Definición técnica de imagenes'!$A$1:$A$104,0)-1,1,COUNTIF('Definición técnica de imagenes'!$A$3:$A$102,$G$5),6),6,FALSE)),'Definición técnica de imagenes'!$G$16),"")</f>
        <v/>
      </c>
      <c r="J28" s="64"/>
      <c r="K28" s="64"/>
    </row>
    <row r="29" spans="1:15" s="11" customFormat="1" ht="115.5" customHeight="1" x14ac:dyDescent="0.25">
      <c r="A29" s="12" t="str">
        <f t="shared" si="6"/>
        <v>IMG20</v>
      </c>
      <c r="B29" s="62" t="s">
        <v>199</v>
      </c>
      <c r="C29" s="20" t="str">
        <f t="shared" si="0"/>
        <v>Recurso F7</v>
      </c>
      <c r="D29" s="63" t="s">
        <v>194</v>
      </c>
      <c r="E29" s="63" t="s">
        <v>150</v>
      </c>
      <c r="F29" s="13" t="str">
        <f t="shared" ca="1" si="4"/>
        <v>CN_11_14_REC140_IMG20.jpg</v>
      </c>
      <c r="G29" s="13" t="str">
        <f ca="1">IF($F29&lt;&gt;"",IF($G$4="Recurso",VLOOKUP($E29,OFFSET('Definición técnica de imagenes'!$A$1,MATCH($G$5,'Definición técnica de imagenes'!$A$1:$A$104,0)-1,1,COUNTIF('Definición técnica de imagenes'!$A$3:$A$102,$G$5),5),5,FALSE),'Definición técnica de imagenes'!$F$16),"")</f>
        <v>350 x 230 px</v>
      </c>
      <c r="H29" s="13" t="str">
        <f t="shared" ca="1" si="5"/>
        <v/>
      </c>
      <c r="I29" s="13" t="str">
        <f ca="1">IF(OR($B29&lt;&gt;"",$J29&lt;&gt;""),IF($G$4="Recurso",IF(VLOOKUP($E29,OFFSET('Definición técnica de imagenes'!$A$1,MATCH($G$5,'Definición técnica de imagenes'!$A$1:$A$104,0)-1,1,COUNTIF('Definición técnica de imagenes'!$A$3:$A$102,$G$5),6),6,FALSE)=0,"",VLOOKUP($E29,OFFSET('Definición técnica de imagenes'!$A$1,MATCH($G$5,'Definición técnica de imagenes'!$A$1:$A$104,0)-1,1,COUNTIF('Definición técnica de imagenes'!$A$3:$A$102,$G$5),6),6,FALSE)),'Definición técnica de imagenes'!$G$16),"")</f>
        <v/>
      </c>
      <c r="J29" s="64"/>
      <c r="K29" s="64"/>
    </row>
    <row r="30" spans="1:15" s="11" customFormat="1" ht="123" customHeight="1" x14ac:dyDescent="0.25">
      <c r="A30" s="12" t="str">
        <f t="shared" si="6"/>
        <v>IMG21</v>
      </c>
      <c r="B30" s="62" t="s">
        <v>190</v>
      </c>
      <c r="C30" s="20" t="str">
        <f t="shared" si="0"/>
        <v>Recurso F7</v>
      </c>
      <c r="D30" s="63" t="s">
        <v>191</v>
      </c>
      <c r="E30" s="63" t="s">
        <v>155</v>
      </c>
      <c r="F30" s="13" t="str">
        <f t="shared" ca="1" si="4"/>
        <v>CN_11_14_REC140_IMG21n.jpg</v>
      </c>
      <c r="G30" s="13" t="str">
        <f ca="1">IF($F30&lt;&gt;"",IF($G$4="Recurso",VLOOKUP($E30,OFFSET('Definición técnica de imagenes'!$A$1,MATCH($G$5,'Definición técnica de imagenes'!$A$1:$A$104,0)-1,1,COUNTIF('Definición técnica de imagenes'!$A$3:$A$102,$G$5),5),5,FALSE),'Definición técnica de imagenes'!$F$16),"")</f>
        <v>320 x 480 px</v>
      </c>
      <c r="H30" s="13" t="str">
        <f t="shared" ca="1" si="5"/>
        <v>CN_11_14_REC140_IMG21a.jpg</v>
      </c>
      <c r="I30" s="13" t="str">
        <f ca="1">IF(OR($B30&lt;&gt;"",$J30&lt;&gt;""),IF($G$4="Recurso",IF(VLOOKUP($E30,OFFSET('Definición técnica de imagenes'!$A$1,MATCH($G$5,'Definición técnica de imagenes'!$A$1:$A$104,0)-1,1,COUNTIF('Definición técnica de imagenes'!$A$3:$A$102,$G$5),6),6,FALSE)=0,"",VLOOKUP($E30,OFFSET('Definición técnica de imagenes'!$A$1,MATCH($G$5,'Definición técnica de imagenes'!$A$1:$A$104,0)-1,1,COUNTIF('Definición técnica de imagenes'!$A$3:$A$102,$G$5),6),6,FALSE)),'Definición técnica de imagenes'!$G$16),"")</f>
        <v>800 x 458 px</v>
      </c>
      <c r="J30" s="64"/>
      <c r="K30" s="64" t="s">
        <v>196</v>
      </c>
    </row>
    <row r="31" spans="1:15" s="11" customFormat="1" ht="120" customHeight="1" x14ac:dyDescent="0.25">
      <c r="A31" s="12" t="str">
        <f t="shared" si="6"/>
        <v>IMG22</v>
      </c>
      <c r="B31" s="62" t="s">
        <v>190</v>
      </c>
      <c r="C31" s="20" t="str">
        <f t="shared" si="0"/>
        <v>Recurso F7</v>
      </c>
      <c r="D31" s="63" t="s">
        <v>191</v>
      </c>
      <c r="E31" s="63" t="s">
        <v>155</v>
      </c>
      <c r="F31" s="13" t="str">
        <f t="shared" ca="1" si="4"/>
        <v>CN_11_14_REC140_IMG22n.jpg</v>
      </c>
      <c r="G31" s="13" t="str">
        <f ca="1">IF($F31&lt;&gt;"",IF($G$4="Recurso",VLOOKUP($E31,OFFSET('Definición técnica de imagenes'!$A$1,MATCH($G$5,'Definición técnica de imagenes'!$A$1:$A$104,0)-1,1,COUNTIF('Definición técnica de imagenes'!$A$3:$A$102,$G$5),5),5,FALSE),'Definición técnica de imagenes'!$F$16),"")</f>
        <v>320 x 480 px</v>
      </c>
      <c r="H31" s="13" t="str">
        <f t="shared" ca="1" si="5"/>
        <v>CN_11_14_REC140_IMG22a.jpg</v>
      </c>
      <c r="I31" s="13" t="str">
        <f ca="1">IF(OR($B31&lt;&gt;"",$J31&lt;&gt;""),IF($G$4="Recurso",IF(VLOOKUP($E31,OFFSET('Definición técnica de imagenes'!$A$1,MATCH($G$5,'Definición técnica de imagenes'!$A$1:$A$104,0)-1,1,COUNTIF('Definición técnica de imagenes'!$A$3:$A$102,$G$5),6),6,FALSE)=0,"",VLOOKUP($E31,OFFSET('Definición técnica de imagenes'!$A$1,MATCH($G$5,'Definición técnica de imagenes'!$A$1:$A$104,0)-1,1,COUNTIF('Definición técnica de imagenes'!$A$3:$A$102,$G$5),6),6,FALSE)),'Definición técnica de imagenes'!$G$16),"")</f>
        <v>800 x 458 px</v>
      </c>
      <c r="J31" s="64"/>
      <c r="K31" s="64" t="s">
        <v>196</v>
      </c>
    </row>
    <row r="32" spans="1:15" s="11" customFormat="1" ht="118.5" customHeight="1" x14ac:dyDescent="0.25">
      <c r="A32" s="12" t="str">
        <f t="shared" si="6"/>
        <v>IMG23</v>
      </c>
      <c r="B32" s="62" t="s">
        <v>200</v>
      </c>
      <c r="C32" s="20" t="str">
        <f t="shared" si="0"/>
        <v>Recurso F7</v>
      </c>
      <c r="D32" s="63" t="s">
        <v>194</v>
      </c>
      <c r="E32" s="63" t="s">
        <v>150</v>
      </c>
      <c r="F32" s="13" t="str">
        <f t="shared" ca="1" si="4"/>
        <v>CN_11_14_REC140_IMG23.jpg</v>
      </c>
      <c r="G32" s="13" t="str">
        <f ca="1">IF($F32&lt;&gt;"",IF($G$4="Recurso",VLOOKUP($E32,OFFSET('Definición técnica de imagenes'!$A$1,MATCH($G$5,'Definición técnica de imagenes'!$A$1:$A$104,0)-1,1,COUNTIF('Definición técnica de imagenes'!$A$3:$A$102,$G$5),5),5,FALSE),'Definición técnica de imagenes'!$F$16),"")</f>
        <v>350 x 230 px</v>
      </c>
      <c r="H32" s="13" t="str">
        <f t="shared" ca="1" si="5"/>
        <v/>
      </c>
      <c r="I32" s="13" t="str">
        <f ca="1">IF(OR($B32&lt;&gt;"",$J32&lt;&gt;""),IF($G$4="Recurso",IF(VLOOKUP($E32,OFFSET('Definición técnica de imagenes'!$A$1,MATCH($G$5,'Definición técnica de imagenes'!$A$1:$A$104,0)-1,1,COUNTIF('Definición técnica de imagenes'!$A$3:$A$102,$G$5),6),6,FALSE)=0,"",VLOOKUP($E32,OFFSET('Definición técnica de imagenes'!$A$1,MATCH($G$5,'Definición técnica de imagenes'!$A$1:$A$104,0)-1,1,COUNTIF('Definición técnica de imagenes'!$A$3:$A$102,$G$5),6),6,FALSE)),'Definición técnica de imagenes'!$G$16),"")</f>
        <v/>
      </c>
      <c r="J32" s="64"/>
      <c r="K32" s="64"/>
    </row>
    <row r="33" spans="1:15" s="11" customFormat="1" ht="122.25" customHeight="1" x14ac:dyDescent="0.25">
      <c r="A33" s="12" t="str">
        <f t="shared" si="6"/>
        <v>IMG24</v>
      </c>
      <c r="B33" s="62" t="s">
        <v>201</v>
      </c>
      <c r="C33" s="20" t="str">
        <f t="shared" si="0"/>
        <v>Recurso F7</v>
      </c>
      <c r="D33" s="63" t="s">
        <v>194</v>
      </c>
      <c r="E33" s="63" t="s">
        <v>150</v>
      </c>
      <c r="F33" s="13" t="str">
        <f t="shared" ca="1" si="4"/>
        <v>CN_11_14_REC140_IMG24.jpg</v>
      </c>
      <c r="G33" s="13" t="str">
        <f ca="1">IF($F33&lt;&gt;"",IF($G$4="Recurso",VLOOKUP($E33,OFFSET('Definición técnica de imagenes'!$A$1,MATCH($G$5,'Definición técnica de imagenes'!$A$1:$A$104,0)-1,1,COUNTIF('Definición técnica de imagenes'!$A$3:$A$102,$G$5),5),5,FALSE),'Definición técnica de imagenes'!$F$16),"")</f>
        <v>350 x 230 px</v>
      </c>
      <c r="H33" s="13" t="str">
        <f t="shared" ca="1" si="5"/>
        <v/>
      </c>
      <c r="I33" s="13" t="str">
        <f ca="1">IF(OR($B33&lt;&gt;"",$J33&lt;&gt;""),IF($G$4="Recurso",IF(VLOOKUP($E33,OFFSET('Definición técnica de imagenes'!$A$1,MATCH($G$5,'Definición técnica de imagenes'!$A$1:$A$104,0)-1,1,COUNTIF('Definición técnica de imagenes'!$A$3:$A$102,$G$5),6),6,FALSE)=0,"",VLOOKUP($E33,OFFSET('Definición técnica de imagenes'!$A$1,MATCH($G$5,'Definición técnica de imagenes'!$A$1:$A$104,0)-1,1,COUNTIF('Definición técnica de imagenes'!$A$3:$A$102,$G$5),6),6,FALSE)),'Definición técnica de imagenes'!$G$16),"")</f>
        <v/>
      </c>
      <c r="J33" s="64"/>
      <c r="K33" s="64"/>
    </row>
    <row r="34" spans="1:15" s="11" customFormat="1" ht="117.75" customHeight="1" x14ac:dyDescent="0.25">
      <c r="A34" s="12" t="str">
        <f t="shared" si="6"/>
        <v>IMG25</v>
      </c>
      <c r="B34" s="62" t="s">
        <v>190</v>
      </c>
      <c r="C34" s="20" t="str">
        <f t="shared" si="0"/>
        <v>Recurso F7</v>
      </c>
      <c r="D34" s="63" t="s">
        <v>191</v>
      </c>
      <c r="E34" s="63" t="s">
        <v>155</v>
      </c>
      <c r="F34" s="13" t="str">
        <f t="shared" ca="1" si="4"/>
        <v>CN_11_14_REC140_IMG25n.jpg</v>
      </c>
      <c r="G34" s="13" t="str">
        <f ca="1">IF($F34&lt;&gt;"",IF($G$4="Recurso",VLOOKUP($E34,OFFSET('Definición técnica de imagenes'!$A$1,MATCH($G$5,'Definición técnica de imagenes'!$A$1:$A$104,0)-1,1,COUNTIF('Definición técnica de imagenes'!$A$3:$A$102,$G$5),5),5,FALSE),'Definición técnica de imagenes'!$F$16),"")</f>
        <v>320 x 480 px</v>
      </c>
      <c r="H34" s="13" t="str">
        <f t="shared" ca="1" si="5"/>
        <v>CN_11_14_REC140_IMG25a.jpg</v>
      </c>
      <c r="I34" s="13" t="str">
        <f ca="1">IF(OR($B34&lt;&gt;"",$J34&lt;&gt;""),IF($G$4="Recurso",IF(VLOOKUP($E34,OFFSET('Definición técnica de imagenes'!$A$1,MATCH($G$5,'Definición técnica de imagenes'!$A$1:$A$104,0)-1,1,COUNTIF('Definición técnica de imagenes'!$A$3:$A$102,$G$5),6),6,FALSE)=0,"",VLOOKUP($E34,OFFSET('Definición técnica de imagenes'!$A$1,MATCH($G$5,'Definición técnica de imagenes'!$A$1:$A$104,0)-1,1,COUNTIF('Definición técnica de imagenes'!$A$3:$A$102,$G$5),6),6,FALSE)),'Definición técnica de imagenes'!$G$16),"")</f>
        <v>800 x 458 px</v>
      </c>
      <c r="J34" s="64"/>
      <c r="K34" s="64" t="s">
        <v>196</v>
      </c>
      <c r="O34" s="2"/>
    </row>
    <row r="35" spans="1:15" s="11" customFormat="1" ht="122.25" customHeight="1" x14ac:dyDescent="0.25">
      <c r="A35" s="12" t="str">
        <f t="shared" si="6"/>
        <v>IMG26</v>
      </c>
      <c r="B35" s="62" t="s">
        <v>190</v>
      </c>
      <c r="C35" s="20" t="str">
        <f t="shared" si="0"/>
        <v>Recurso F7</v>
      </c>
      <c r="D35" s="63" t="s">
        <v>191</v>
      </c>
      <c r="E35" s="63" t="s">
        <v>150</v>
      </c>
      <c r="F35" s="13" t="str">
        <f t="shared" ca="1" si="4"/>
        <v>CN_11_14_REC140_IMG26.jpg</v>
      </c>
      <c r="G35" s="13" t="str">
        <f ca="1">IF($F35&lt;&gt;"",IF($G$4="Recurso",VLOOKUP($E35,OFFSET('Definición técnica de imagenes'!$A$1,MATCH($G$5,'Definición técnica de imagenes'!$A$1:$A$104,0)-1,1,COUNTIF('Definición técnica de imagenes'!$A$3:$A$102,$G$5),5),5,FALSE),'Definición técnica de imagenes'!$F$16),"")</f>
        <v>350 x 230 px</v>
      </c>
      <c r="H35" s="13" t="str">
        <f t="shared" ca="1" si="5"/>
        <v/>
      </c>
      <c r="I35" s="13" t="str">
        <f ca="1">IF(OR($B35&lt;&gt;"",$J35&lt;&gt;""),IF($G$4="Recurso",IF(VLOOKUP($E35,OFFSET('Definición técnica de imagenes'!$A$1,MATCH($G$5,'Definición técnica de imagenes'!$A$1:$A$104,0)-1,1,COUNTIF('Definición técnica de imagenes'!$A$3:$A$102,$G$5),6),6,FALSE)=0,"",VLOOKUP($E35,OFFSET('Definición técnica de imagenes'!$A$1,MATCH($G$5,'Definición técnica de imagenes'!$A$1:$A$104,0)-1,1,COUNTIF('Definición técnica de imagenes'!$A$3:$A$102,$G$5),6),6,FALSE)),'Definición técnica de imagenes'!$G$16),"")</f>
        <v/>
      </c>
      <c r="J35" s="63"/>
      <c r="K35" s="66" t="s">
        <v>192</v>
      </c>
      <c r="O35" s="2"/>
    </row>
    <row r="36" spans="1:15" s="11" customFormat="1" ht="115.5" customHeight="1" x14ac:dyDescent="0.25">
      <c r="A36" s="12" t="str">
        <f t="shared" si="6"/>
        <v>IMG27</v>
      </c>
      <c r="B36" s="62" t="s">
        <v>190</v>
      </c>
      <c r="C36" s="20" t="str">
        <f t="shared" si="0"/>
        <v>Recurso F7</v>
      </c>
      <c r="D36" s="63" t="s">
        <v>191</v>
      </c>
      <c r="E36" s="63" t="s">
        <v>150</v>
      </c>
      <c r="F36" s="13" t="str">
        <f t="shared" ca="1" si="4"/>
        <v>CN_11_14_REC140_IMG27.jpg</v>
      </c>
      <c r="G36" s="13" t="str">
        <f ca="1">IF($F36&lt;&gt;"",IF($G$4="Recurso",VLOOKUP($E36,OFFSET('Definición técnica de imagenes'!$A$1,MATCH($G$5,'Definición técnica de imagenes'!$A$1:$A$104,0)-1,1,COUNTIF('Definición técnica de imagenes'!$A$3:$A$102,$G$5),5),5,FALSE),'Definición técnica de imagenes'!$F$16),"")</f>
        <v>350 x 230 px</v>
      </c>
      <c r="H36" s="13" t="str">
        <f t="shared" ca="1" si="5"/>
        <v/>
      </c>
      <c r="I36" s="13" t="str">
        <f ca="1">IF(OR($B36&lt;&gt;"",$J36&lt;&gt;""),IF($G$4="Recurso",IF(VLOOKUP($E36,OFFSET('Definición técnica de imagenes'!$A$1,MATCH($G$5,'Definición técnica de imagenes'!$A$1:$A$104,0)-1,1,COUNTIF('Definición técnica de imagenes'!$A$3:$A$102,$G$5),6),6,FALSE)=0,"",VLOOKUP($E36,OFFSET('Definición técnica de imagenes'!$A$1,MATCH($G$5,'Definición técnica de imagenes'!$A$1:$A$104,0)-1,1,COUNTIF('Definición técnica de imagenes'!$A$3:$A$102,$G$5),6),6,FALSE)),'Definición técnica de imagenes'!$G$16),"")</f>
        <v/>
      </c>
      <c r="J36" s="63"/>
      <c r="K36" s="65" t="s">
        <v>192</v>
      </c>
      <c r="O36" s="2"/>
    </row>
    <row r="37" spans="1:15" s="11" customFormat="1" ht="117.75" customHeight="1" x14ac:dyDescent="0.25">
      <c r="A37" s="12" t="str">
        <f t="shared" si="6"/>
        <v>IMG28</v>
      </c>
      <c r="B37" s="62" t="s">
        <v>202</v>
      </c>
      <c r="C37" s="20" t="str">
        <f t="shared" si="0"/>
        <v>Recurso F7</v>
      </c>
      <c r="D37" s="63" t="s">
        <v>194</v>
      </c>
      <c r="E37" s="63" t="s">
        <v>150</v>
      </c>
      <c r="F37" s="13" t="str">
        <f t="shared" ca="1" si="4"/>
        <v>CN_11_14_REC140_IMG28.jpg</v>
      </c>
      <c r="G37" s="13" t="str">
        <f ca="1">IF($F37&lt;&gt;"",IF($G$4="Recurso",VLOOKUP($E37,OFFSET('Definición técnica de imagenes'!$A$1,MATCH($G$5,'Definición técnica de imagenes'!$A$1:$A$104,0)-1,1,COUNTIF('Definición técnica de imagenes'!$A$3:$A$102,$G$5),5),5,FALSE),'Definición técnica de imagenes'!$F$16),"")</f>
        <v>350 x 230 px</v>
      </c>
      <c r="H37" s="13" t="str">
        <f t="shared" ca="1" si="5"/>
        <v/>
      </c>
      <c r="I37" s="13" t="str">
        <f ca="1">IF(OR($B37&lt;&gt;"",$J37&lt;&gt;""),IF($G$4="Recurso",IF(VLOOKUP($E37,OFFSET('Definición técnica de imagenes'!$A$1,MATCH($G$5,'Definición técnica de imagenes'!$A$1:$A$104,0)-1,1,COUNTIF('Definición técnica de imagenes'!$A$3:$A$102,$G$5),6),6,FALSE)=0,"",VLOOKUP($E37,OFFSET('Definición técnica de imagenes'!$A$1,MATCH($G$5,'Definición técnica de imagenes'!$A$1:$A$104,0)-1,1,COUNTIF('Definición técnica de imagenes'!$A$3:$A$102,$G$5),6),6,FALSE)),'Definición técnica de imagenes'!$G$16),"")</f>
        <v/>
      </c>
      <c r="J37" s="69"/>
      <c r="K37" s="65"/>
    </row>
    <row r="38" spans="1:15" s="11" customFormat="1" ht="123" customHeight="1" x14ac:dyDescent="0.25">
      <c r="A38" s="12" t="str">
        <f t="shared" si="6"/>
        <v>IMG29</v>
      </c>
      <c r="B38" s="62" t="s">
        <v>190</v>
      </c>
      <c r="C38" s="20" t="str">
        <f t="shared" si="0"/>
        <v>Recurso F7</v>
      </c>
      <c r="D38" s="63" t="s">
        <v>191</v>
      </c>
      <c r="E38" s="63" t="s">
        <v>155</v>
      </c>
      <c r="F38" s="13" t="str">
        <f t="shared" ca="1" si="4"/>
        <v>CN_11_14_REC140_IMG29n.jpg</v>
      </c>
      <c r="G38" s="13" t="str">
        <f ca="1">IF($F38&lt;&gt;"",IF($G$4="Recurso",VLOOKUP($E38,OFFSET('Definición técnica de imagenes'!$A$1,MATCH($G$5,'Definición técnica de imagenes'!$A$1:$A$104,0)-1,1,COUNTIF('Definición técnica de imagenes'!$A$3:$A$102,$G$5),5),5,FALSE),'Definición técnica de imagenes'!$F$16),"")</f>
        <v>320 x 480 px</v>
      </c>
      <c r="H38" s="13" t="str">
        <f t="shared" ca="1" si="5"/>
        <v>CN_11_14_REC140_IMG29a.jpg</v>
      </c>
      <c r="I38" s="13" t="str">
        <f ca="1">IF(OR($B38&lt;&gt;"",$J38&lt;&gt;""),IF($G$4="Recurso",IF(VLOOKUP($E38,OFFSET('Definición técnica de imagenes'!$A$1,MATCH($G$5,'Definición técnica de imagenes'!$A$1:$A$104,0)-1,1,COUNTIF('Definición técnica de imagenes'!$A$3:$A$102,$G$5),6),6,FALSE)=0,"",VLOOKUP($E38,OFFSET('Definición técnica de imagenes'!$A$1,MATCH($G$5,'Definición técnica de imagenes'!$A$1:$A$104,0)-1,1,COUNTIF('Definición técnica de imagenes'!$A$3:$A$102,$G$5),6),6,FALSE)),'Definición técnica de imagenes'!$G$16),"")</f>
        <v>800 x 458 px</v>
      </c>
      <c r="J38" s="70"/>
      <c r="K38" s="64" t="s">
        <v>196</v>
      </c>
    </row>
    <row r="39" spans="1:15" s="11" customFormat="1" ht="123" customHeight="1" x14ac:dyDescent="0.25">
      <c r="A39" s="12" t="str">
        <f t="shared" si="6"/>
        <v>IMG30</v>
      </c>
      <c r="B39" s="62" t="s">
        <v>190</v>
      </c>
      <c r="C39" s="20" t="str">
        <f t="shared" si="0"/>
        <v>Recurso F7</v>
      </c>
      <c r="D39" s="63" t="s">
        <v>191</v>
      </c>
      <c r="E39" s="63" t="s">
        <v>155</v>
      </c>
      <c r="F39" s="13" t="str">
        <f t="shared" ca="1" si="4"/>
        <v>CN_11_14_REC140_IMG30n.jpg</v>
      </c>
      <c r="G39" s="13" t="str">
        <f ca="1">IF($F39&lt;&gt;"",IF($G$4="Recurso",VLOOKUP($E39,OFFSET('Definición técnica de imagenes'!$A$1,MATCH($G$5,'Definición técnica de imagenes'!$A$1:$A$104,0)-1,1,COUNTIF('Definición técnica de imagenes'!$A$3:$A$102,$G$5),5),5,FALSE),'Definición técnica de imagenes'!$F$16),"")</f>
        <v>320 x 480 px</v>
      </c>
      <c r="H39" s="13" t="str">
        <f t="shared" ca="1" si="5"/>
        <v>CN_11_14_REC140_IMG30a.jpg</v>
      </c>
      <c r="I39" s="13" t="str">
        <f ca="1">IF(OR($B39&lt;&gt;"",$J39&lt;&gt;""),IF($G$4="Recurso",IF(VLOOKUP($E39,OFFSET('Definición técnica de imagenes'!$A$1,MATCH($G$5,'Definición técnica de imagenes'!$A$1:$A$104,0)-1,1,COUNTIF('Definición técnica de imagenes'!$A$3:$A$102,$G$5),6),6,FALSE)=0,"",VLOOKUP($E39,OFFSET('Definición técnica de imagenes'!$A$1,MATCH($G$5,'Definición técnica de imagenes'!$A$1:$A$104,0)-1,1,COUNTIF('Definición técnica de imagenes'!$A$3:$A$102,$G$5),6),6,FALSE)),'Definición técnica de imagenes'!$G$16),"")</f>
        <v>800 x 458 px</v>
      </c>
      <c r="J39" s="63"/>
      <c r="K39" s="65" t="s">
        <v>203</v>
      </c>
    </row>
    <row r="40" spans="1:15" s="11" customFormat="1" ht="121.5" customHeight="1" x14ac:dyDescent="0.25">
      <c r="A40" s="12" t="str">
        <f t="shared" si="6"/>
        <v>IMG31</v>
      </c>
      <c r="B40" s="62" t="s">
        <v>190</v>
      </c>
      <c r="C40" s="20" t="str">
        <f t="shared" si="0"/>
        <v>Recurso F7</v>
      </c>
      <c r="D40" s="63" t="s">
        <v>191</v>
      </c>
      <c r="E40" s="63" t="s">
        <v>155</v>
      </c>
      <c r="F40" s="13" t="str">
        <f t="shared" ca="1" si="4"/>
        <v>CN_11_14_REC140_IMG31n.jpg</v>
      </c>
      <c r="G40" s="13" t="str">
        <f ca="1">IF($F40&lt;&gt;"",IF($G$4="Recurso",VLOOKUP($E40,OFFSET('Definición técnica de imagenes'!$A$1,MATCH($G$5,'Definición técnica de imagenes'!$A$1:$A$104,0)-1,1,COUNTIF('Definición técnica de imagenes'!$A$3:$A$102,$G$5),5),5,FALSE),'Definición técnica de imagenes'!$F$16),"")</f>
        <v>320 x 480 px</v>
      </c>
      <c r="H40" s="13" t="str">
        <f t="shared" ca="1" si="5"/>
        <v>CN_11_14_REC140_IMG31a.jpg</v>
      </c>
      <c r="I40" s="13" t="str">
        <f ca="1">IF(OR($B40&lt;&gt;"",$J40&lt;&gt;""),IF($G$4="Recurso",IF(VLOOKUP($E40,OFFSET('Definición técnica de imagenes'!$A$1,MATCH($G$5,'Definición técnica de imagenes'!$A$1:$A$104,0)-1,1,COUNTIF('Definición técnica de imagenes'!$A$3:$A$102,$G$5),6),6,FALSE)=0,"",VLOOKUP($E40,OFFSET('Definición técnica de imagenes'!$A$1,MATCH($G$5,'Definición técnica de imagenes'!$A$1:$A$104,0)-1,1,COUNTIF('Definición técnica de imagenes'!$A$3:$A$102,$G$5),6),6,FALSE)),'Definición técnica de imagenes'!$G$16),"")</f>
        <v>800 x 458 px</v>
      </c>
      <c r="J40" s="63"/>
      <c r="K40" s="65" t="s">
        <v>203</v>
      </c>
    </row>
    <row r="41" spans="1:15" s="11" customFormat="1" ht="123" customHeight="1" x14ac:dyDescent="0.25">
      <c r="A41" s="12" t="str">
        <f t="shared" si="6"/>
        <v>IMG32</v>
      </c>
      <c r="B41" s="62" t="s">
        <v>190</v>
      </c>
      <c r="C41" s="20" t="str">
        <f t="shared" si="0"/>
        <v>Recurso F7</v>
      </c>
      <c r="D41" s="63" t="s">
        <v>191</v>
      </c>
      <c r="E41" s="63" t="s">
        <v>155</v>
      </c>
      <c r="F41" s="13" t="str">
        <f t="shared" ca="1" si="4"/>
        <v>CN_11_14_REC140_IMG32n.jpg</v>
      </c>
      <c r="G41" s="13" t="str">
        <f ca="1">IF($F41&lt;&gt;"",IF($G$4="Recurso",VLOOKUP($E41,OFFSET('Definición técnica de imagenes'!$A$1,MATCH($G$5,'Definición técnica de imagenes'!$A$1:$A$104,0)-1,1,COUNTIF('Definición técnica de imagenes'!$A$3:$A$102,$G$5),5),5,FALSE),'Definición técnica de imagenes'!$F$16),"")</f>
        <v>320 x 480 px</v>
      </c>
      <c r="H41" s="13" t="str">
        <f t="shared" ca="1" si="5"/>
        <v>CN_11_14_REC140_IMG32a.jpg</v>
      </c>
      <c r="I41" s="13" t="str">
        <f ca="1">IF(OR($B41&lt;&gt;"",$J41&lt;&gt;""),IF($G$4="Recurso",IF(VLOOKUP($E41,OFFSET('Definición técnica de imagenes'!$A$1,MATCH($G$5,'Definición técnica de imagenes'!$A$1:$A$104,0)-1,1,COUNTIF('Definición técnica de imagenes'!$A$3:$A$102,$G$5),6),6,FALSE)=0,"",VLOOKUP($E41,OFFSET('Definición técnica de imagenes'!$A$1,MATCH($G$5,'Definición técnica de imagenes'!$A$1:$A$104,0)-1,1,COUNTIF('Definición técnica de imagenes'!$A$3:$A$102,$G$5),6),6,FALSE)),'Definición técnica de imagenes'!$G$16),"")</f>
        <v>800 x 458 px</v>
      </c>
      <c r="J41" s="63"/>
      <c r="K41" s="65" t="s">
        <v>203</v>
      </c>
    </row>
    <row r="42" spans="1:15" s="11" customFormat="1" ht="123" customHeight="1" x14ac:dyDescent="0.25">
      <c r="A42" s="12" t="str">
        <f t="shared" si="6"/>
        <v>IMG33</v>
      </c>
      <c r="B42" s="62" t="s">
        <v>204</v>
      </c>
      <c r="C42" s="20" t="str">
        <f t="shared" ref="C42:C73" si="7">IF(OR(B42&lt;&gt;"",J42&lt;&gt;""),IF($G$4="Recurso",CONCATENATE($G$4," ",$G$5),$G$4),"")</f>
        <v>Recurso F7</v>
      </c>
      <c r="D42" s="63" t="s">
        <v>194</v>
      </c>
      <c r="E42" s="63" t="s">
        <v>150</v>
      </c>
      <c r="F42" s="13" t="str">
        <f t="shared" ca="1" si="4"/>
        <v>CN_11_14_REC140_IMG33.jpg</v>
      </c>
      <c r="G42" s="13" t="str">
        <f ca="1">IF($F42&lt;&gt;"",IF($G$4="Recurso",VLOOKUP($E42,OFFSET('Definición técnica de imagenes'!$A$1,MATCH($G$5,'Definición técnica de imagenes'!$A$1:$A$104,0)-1,1,COUNTIF('Definición técnica de imagenes'!$A$3:$A$102,$G$5),5),5,FALSE),'Definición técnica de imagenes'!$F$16),"")</f>
        <v>350 x 230 px</v>
      </c>
      <c r="H42" s="13" t="str">
        <f t="shared" ca="1" si="5"/>
        <v/>
      </c>
      <c r="I42" s="13" t="str">
        <f ca="1">IF(OR($B42&lt;&gt;"",$J42&lt;&gt;""),IF($G$4="Recurso",IF(VLOOKUP($E42,OFFSET('Definición técnica de imagenes'!$A$1,MATCH($G$5,'Definición técnica de imagenes'!$A$1:$A$104,0)-1,1,COUNTIF('Definición técnica de imagenes'!$A$3:$A$102,$G$5),6),6,FALSE)=0,"",VLOOKUP($E42,OFFSET('Definición técnica de imagenes'!$A$1,MATCH($G$5,'Definición técnica de imagenes'!$A$1:$A$104,0)-1,1,COUNTIF('Definición técnica de imagenes'!$A$3:$A$102,$G$5),6),6,FALSE)),'Definición técnica de imagenes'!$G$16),"")</f>
        <v/>
      </c>
      <c r="J42" s="63"/>
      <c r="K42" s="65"/>
    </row>
    <row r="43" spans="1:15" s="11" customFormat="1" ht="120.75" customHeight="1" x14ac:dyDescent="0.25">
      <c r="A43" s="12" t="str">
        <f t="shared" si="6"/>
        <v>IMG34</v>
      </c>
      <c r="B43" s="62" t="s">
        <v>205</v>
      </c>
      <c r="C43" s="20" t="str">
        <f t="shared" si="7"/>
        <v>Recurso F7</v>
      </c>
      <c r="D43" s="63" t="s">
        <v>194</v>
      </c>
      <c r="E43" s="63" t="s">
        <v>150</v>
      </c>
      <c r="F43" s="13" t="str">
        <f t="shared" ca="1" si="4"/>
        <v>CN_11_14_REC140_IMG34.jpg</v>
      </c>
      <c r="G43" s="13" t="str">
        <f ca="1">IF($F43&lt;&gt;"",IF($G$4="Recurso",VLOOKUP($E43,OFFSET('Definición técnica de imagenes'!$A$1,MATCH($G$5,'Definición técnica de imagenes'!$A$1:$A$104,0)-1,1,COUNTIF('Definición técnica de imagenes'!$A$3:$A$102,$G$5),5),5,FALSE),'Definición técnica de imagenes'!$F$16),"")</f>
        <v>350 x 230 px</v>
      </c>
      <c r="H43" s="13" t="str">
        <f t="shared" ca="1" si="5"/>
        <v/>
      </c>
      <c r="I43" s="13" t="str">
        <f ca="1">IF(OR($B43&lt;&gt;"",$J43&lt;&gt;""),IF($G$4="Recurso",IF(VLOOKUP($E43,OFFSET('Definición técnica de imagenes'!$A$1,MATCH($G$5,'Definición técnica de imagenes'!$A$1:$A$104,0)-1,1,COUNTIF('Definición técnica de imagenes'!$A$3:$A$102,$G$5),6),6,FALSE)=0,"",VLOOKUP($E43,OFFSET('Definición técnica de imagenes'!$A$1,MATCH($G$5,'Definición técnica de imagenes'!$A$1:$A$104,0)-1,1,COUNTIF('Definición técnica de imagenes'!$A$3:$A$102,$G$5),6),6,FALSE)),'Definición técnica de imagenes'!$G$16),"")</f>
        <v/>
      </c>
      <c r="J43" s="63"/>
      <c r="K43" s="65"/>
    </row>
    <row r="44" spans="1:15" s="11" customFormat="1" ht="120" customHeight="1" x14ac:dyDescent="0.25">
      <c r="A44" s="12" t="str">
        <f t="shared" si="6"/>
        <v>IMG35</v>
      </c>
      <c r="B44" s="62" t="s">
        <v>190</v>
      </c>
      <c r="C44" s="20" t="str">
        <f t="shared" si="7"/>
        <v>Recurso F7</v>
      </c>
      <c r="D44" s="63" t="s">
        <v>191</v>
      </c>
      <c r="E44" s="63" t="s">
        <v>155</v>
      </c>
      <c r="F44" s="13" t="str">
        <f t="shared" ca="1" si="4"/>
        <v>CN_11_14_REC140_IMG35n.jpg</v>
      </c>
      <c r="G44" s="13" t="str">
        <f ca="1">IF($F44&lt;&gt;"",IF($G$4="Recurso",VLOOKUP($E44,OFFSET('Definición técnica de imagenes'!$A$1,MATCH($G$5,'Definición técnica de imagenes'!$A$1:$A$104,0)-1,1,COUNTIF('Definición técnica de imagenes'!$A$3:$A$102,$G$5),5),5,FALSE),'Definición técnica de imagenes'!$F$16),"")</f>
        <v>320 x 480 px</v>
      </c>
      <c r="H44" s="13" t="str">
        <f t="shared" ca="1" si="5"/>
        <v>CN_11_14_REC140_IMG35a.jpg</v>
      </c>
      <c r="I44" s="13" t="str">
        <f ca="1">IF(OR($B44&lt;&gt;"",$J44&lt;&gt;""),IF($G$4="Recurso",IF(VLOOKUP($E44,OFFSET('Definición técnica de imagenes'!$A$1,MATCH($G$5,'Definición técnica de imagenes'!$A$1:$A$104,0)-1,1,COUNTIF('Definición técnica de imagenes'!$A$3:$A$102,$G$5),6),6,FALSE)=0,"",VLOOKUP($E44,OFFSET('Definición técnica de imagenes'!$A$1,MATCH($G$5,'Definición técnica de imagenes'!$A$1:$A$104,0)-1,1,COUNTIF('Definición técnica de imagenes'!$A$3:$A$102,$G$5),6),6,FALSE)),'Definición técnica de imagenes'!$G$16),"")</f>
        <v>800 x 458 px</v>
      </c>
      <c r="J44" s="63"/>
      <c r="K44" s="65" t="s">
        <v>203</v>
      </c>
    </row>
    <row r="45" spans="1:15" s="11" customFormat="1" ht="123" customHeight="1" x14ac:dyDescent="0.25">
      <c r="A45" s="12" t="str">
        <f t="shared" si="6"/>
        <v>IMG36</v>
      </c>
      <c r="B45" s="62" t="s">
        <v>190</v>
      </c>
      <c r="C45" s="20" t="str">
        <f t="shared" si="7"/>
        <v>Recurso F7</v>
      </c>
      <c r="D45" s="63" t="s">
        <v>191</v>
      </c>
      <c r="E45" s="63" t="s">
        <v>150</v>
      </c>
      <c r="F45" s="13" t="str">
        <f t="shared" ca="1" si="4"/>
        <v>CN_11_14_REC140_IMG36.jpg</v>
      </c>
      <c r="G45" s="13" t="str">
        <f ca="1">IF($F45&lt;&gt;"",IF($G$4="Recurso",VLOOKUP($E45,OFFSET('Definición técnica de imagenes'!$A$1,MATCH($G$5,'Definición técnica de imagenes'!$A$1:$A$104,0)-1,1,COUNTIF('Definición técnica de imagenes'!$A$3:$A$102,$G$5),5),5,FALSE),'Definición técnica de imagenes'!$F$16),"")</f>
        <v>350 x 230 px</v>
      </c>
      <c r="H45" s="13" t="str">
        <f t="shared" ca="1" si="5"/>
        <v/>
      </c>
      <c r="I45" s="13" t="str">
        <f ca="1">IF(OR($B45&lt;&gt;"",$J45&lt;&gt;""),IF($G$4="Recurso",IF(VLOOKUP($E45,OFFSET('Definición técnica de imagenes'!$A$1,MATCH($G$5,'Definición técnica de imagenes'!$A$1:$A$104,0)-1,1,COUNTIF('Definición técnica de imagenes'!$A$3:$A$102,$G$5),6),6,FALSE)=0,"",VLOOKUP($E45,OFFSET('Definición técnica de imagenes'!$A$1,MATCH($G$5,'Definición técnica de imagenes'!$A$1:$A$104,0)-1,1,COUNTIF('Definición técnica de imagenes'!$A$3:$A$102,$G$5),6),6,FALSE)),'Definición técnica de imagenes'!$G$16),"")</f>
        <v/>
      </c>
      <c r="J45" s="63"/>
      <c r="K45" s="65" t="s">
        <v>192</v>
      </c>
    </row>
    <row r="46" spans="1:15" s="11" customFormat="1" ht="119.25" customHeight="1" x14ac:dyDescent="0.25">
      <c r="A46" s="12" t="str">
        <f t="shared" si="6"/>
        <v>IMG37</v>
      </c>
      <c r="B46" s="62" t="s">
        <v>190</v>
      </c>
      <c r="C46" s="20" t="str">
        <f t="shared" si="7"/>
        <v>Recurso F7</v>
      </c>
      <c r="D46" s="63" t="s">
        <v>191</v>
      </c>
      <c r="E46" s="63" t="s">
        <v>150</v>
      </c>
      <c r="F46" s="13" t="str">
        <f t="shared" ca="1" si="4"/>
        <v>CN_11_14_REC140_IMG37.jpg</v>
      </c>
      <c r="G46" s="13" t="str">
        <f ca="1">IF($F46&lt;&gt;"",IF($G$4="Recurso",VLOOKUP($E46,OFFSET('Definición técnica de imagenes'!$A$1,MATCH($G$5,'Definición técnica de imagenes'!$A$1:$A$104,0)-1,1,COUNTIF('Definición técnica de imagenes'!$A$3:$A$102,$G$5),5),5,FALSE),'Definición técnica de imagenes'!$F$16),"")</f>
        <v>350 x 230 px</v>
      </c>
      <c r="H46" s="13" t="str">
        <f t="shared" ca="1" si="5"/>
        <v/>
      </c>
      <c r="I46" s="13" t="str">
        <f ca="1">IF(OR($B46&lt;&gt;"",$J46&lt;&gt;""),IF($G$4="Recurso",IF(VLOOKUP($E46,OFFSET('Definición técnica de imagenes'!$A$1,MATCH($G$5,'Definición técnica de imagenes'!$A$1:$A$104,0)-1,1,COUNTIF('Definición técnica de imagenes'!$A$3:$A$102,$G$5),6),6,FALSE)=0,"",VLOOKUP($E46,OFFSET('Definición técnica de imagenes'!$A$1,MATCH($G$5,'Definición técnica de imagenes'!$A$1:$A$104,0)-1,1,COUNTIF('Definición técnica de imagenes'!$A$3:$A$102,$G$5),6),6,FALSE)),'Definición técnica de imagenes'!$G$16),"")</f>
        <v/>
      </c>
      <c r="J46" s="63"/>
      <c r="K46" s="65" t="s">
        <v>192</v>
      </c>
    </row>
    <row r="47" spans="1:15" s="11" customFormat="1" ht="123" customHeight="1" x14ac:dyDescent="0.25">
      <c r="A47" s="12" t="str">
        <f t="shared" si="6"/>
        <v>IMG38</v>
      </c>
      <c r="B47" s="62" t="s">
        <v>206</v>
      </c>
      <c r="C47" s="20" t="str">
        <f t="shared" si="7"/>
        <v>Recurso F7</v>
      </c>
      <c r="D47" s="63" t="s">
        <v>194</v>
      </c>
      <c r="E47" s="63" t="s">
        <v>150</v>
      </c>
      <c r="F47" s="13" t="str">
        <f t="shared" ca="1" si="4"/>
        <v>CN_11_14_REC140_IMG38.jpg</v>
      </c>
      <c r="G47" s="13" t="str">
        <f ca="1">IF($F47&lt;&gt;"",IF($G$4="Recurso",VLOOKUP($E47,OFFSET('Definición técnica de imagenes'!$A$1,MATCH($G$5,'Definición técnica de imagenes'!$A$1:$A$104,0)-1,1,COUNTIF('Definición técnica de imagenes'!$A$3:$A$102,$G$5),5),5,FALSE),'Definición técnica de imagenes'!$F$16),"")</f>
        <v>350 x 230 px</v>
      </c>
      <c r="H47" s="13" t="str">
        <f t="shared" ca="1" si="5"/>
        <v/>
      </c>
      <c r="I47" s="13" t="str">
        <f ca="1">IF(OR($B47&lt;&gt;"",$J47&lt;&gt;""),IF($G$4="Recurso",IF(VLOOKUP($E47,OFFSET('Definición técnica de imagenes'!$A$1,MATCH($G$5,'Definición técnica de imagenes'!$A$1:$A$104,0)-1,1,COUNTIF('Definición técnica de imagenes'!$A$3:$A$102,$G$5),6),6,FALSE)=0,"",VLOOKUP($E47,OFFSET('Definición técnica de imagenes'!$A$1,MATCH($G$5,'Definición técnica de imagenes'!$A$1:$A$104,0)-1,1,COUNTIF('Definición técnica de imagenes'!$A$3:$A$102,$G$5),6),6,FALSE)),'Definición técnica de imagenes'!$G$16),"")</f>
        <v/>
      </c>
      <c r="J47" s="63"/>
      <c r="K47" s="65"/>
    </row>
    <row r="48" spans="1:15" s="11" customFormat="1" ht="110.25" customHeight="1" x14ac:dyDescent="0.25">
      <c r="A48" s="12" t="str">
        <f t="shared" si="6"/>
        <v>IMG39</v>
      </c>
      <c r="B48" s="62" t="s">
        <v>190</v>
      </c>
      <c r="C48" s="20" t="str">
        <f t="shared" si="7"/>
        <v>Recurso F7</v>
      </c>
      <c r="D48" s="63" t="s">
        <v>191</v>
      </c>
      <c r="E48" s="63" t="s">
        <v>155</v>
      </c>
      <c r="F48" s="13" t="str">
        <f t="shared" ca="1" si="4"/>
        <v>CN_11_14_REC140_IMG39n.jpg</v>
      </c>
      <c r="G48" s="13" t="str">
        <f ca="1">IF($F48&lt;&gt;"",IF($G$4="Recurso",VLOOKUP($E48,OFFSET('Definición técnica de imagenes'!$A$1,MATCH($G$5,'Definición técnica de imagenes'!$A$1:$A$104,0)-1,1,COUNTIF('Definición técnica de imagenes'!$A$3:$A$102,$G$5),5),5,FALSE),'Definición técnica de imagenes'!$F$16),"")</f>
        <v>320 x 480 px</v>
      </c>
      <c r="H48" s="13" t="str">
        <f t="shared" ca="1" si="5"/>
        <v>CN_11_14_REC140_IMG39a.jpg</v>
      </c>
      <c r="I48" s="13" t="str">
        <f ca="1">IF(OR($B48&lt;&gt;"",$J48&lt;&gt;""),IF($G$4="Recurso",IF(VLOOKUP($E48,OFFSET('Definición técnica de imagenes'!$A$1,MATCH($G$5,'Definición técnica de imagenes'!$A$1:$A$104,0)-1,1,COUNTIF('Definición técnica de imagenes'!$A$3:$A$102,$G$5),6),6,FALSE)=0,"",VLOOKUP($E48,OFFSET('Definición técnica de imagenes'!$A$1,MATCH($G$5,'Definición técnica de imagenes'!$A$1:$A$104,0)-1,1,COUNTIF('Definición técnica de imagenes'!$A$3:$A$102,$G$5),6),6,FALSE)),'Definición técnica de imagenes'!$G$16),"")</f>
        <v>800 x 458 px</v>
      </c>
      <c r="J48" s="63"/>
      <c r="K48" s="65" t="s">
        <v>203</v>
      </c>
    </row>
    <row r="49" spans="1:11" s="11" customFormat="1" ht="123" customHeight="1" x14ac:dyDescent="0.25">
      <c r="A49" s="12" t="str">
        <f t="shared" si="6"/>
        <v>IMG40</v>
      </c>
      <c r="B49" s="62" t="s">
        <v>190</v>
      </c>
      <c r="C49" s="20" t="str">
        <f t="shared" si="7"/>
        <v>Recurso F7</v>
      </c>
      <c r="D49" s="63" t="s">
        <v>191</v>
      </c>
      <c r="E49" s="63" t="s">
        <v>155</v>
      </c>
      <c r="F49" s="13" t="str">
        <f t="shared" ca="1" si="4"/>
        <v>CN_11_14_REC140_IMG40n.jpg</v>
      </c>
      <c r="G49" s="13" t="str">
        <f ca="1">IF($F49&lt;&gt;"",IF($G$4="Recurso",VLOOKUP($E49,OFFSET('Definición técnica de imagenes'!$A$1,MATCH($G$5,'Definición técnica de imagenes'!$A$1:$A$104,0)-1,1,COUNTIF('Definición técnica de imagenes'!$A$3:$A$102,$G$5),5),5,FALSE),'Definición técnica de imagenes'!$F$16),"")</f>
        <v>320 x 480 px</v>
      </c>
      <c r="H49" s="13" t="str">
        <f t="shared" ca="1" si="5"/>
        <v>CN_11_14_REC140_IMG40a.jpg</v>
      </c>
      <c r="I49" s="13" t="str">
        <f ca="1">IF(OR($B49&lt;&gt;"",$J49&lt;&gt;""),IF($G$4="Recurso",IF(VLOOKUP($E49,OFFSET('Definición técnica de imagenes'!$A$1,MATCH($G$5,'Definición técnica de imagenes'!$A$1:$A$104,0)-1,1,COUNTIF('Definición técnica de imagenes'!$A$3:$A$102,$G$5),6),6,FALSE)=0,"",VLOOKUP($E49,OFFSET('Definición técnica de imagenes'!$A$1,MATCH($G$5,'Definición técnica de imagenes'!$A$1:$A$104,0)-1,1,COUNTIF('Definición técnica de imagenes'!$A$3:$A$102,$G$5),6),6,FALSE)),'Definición técnica de imagenes'!$G$16),"")</f>
        <v>800 x 458 px</v>
      </c>
      <c r="J49" s="63"/>
      <c r="K49" s="65" t="s">
        <v>203</v>
      </c>
    </row>
    <row r="50" spans="1:11" s="11" customFormat="1" ht="122.25" customHeight="1" x14ac:dyDescent="0.25">
      <c r="A50" s="12" t="str">
        <f t="shared" si="6"/>
        <v>IMG41</v>
      </c>
      <c r="B50" s="62" t="s">
        <v>190</v>
      </c>
      <c r="C50" s="20" t="str">
        <f t="shared" si="7"/>
        <v>Recurso F7</v>
      </c>
      <c r="D50" s="63" t="s">
        <v>191</v>
      </c>
      <c r="E50" s="63" t="s">
        <v>155</v>
      </c>
      <c r="F50" s="13" t="str">
        <f t="shared" ca="1" si="4"/>
        <v>CN_11_14_REC140_IMG41n.jpg</v>
      </c>
      <c r="G50" s="13" t="str">
        <f ca="1">IF($F50&lt;&gt;"",IF($G$4="Recurso",VLOOKUP($E50,OFFSET('Definición técnica de imagenes'!$A$1,MATCH($G$5,'Definición técnica de imagenes'!$A$1:$A$104,0)-1,1,COUNTIF('Definición técnica de imagenes'!$A$3:$A$102,$G$5),5),5,FALSE),'Definición técnica de imagenes'!$F$16),"")</f>
        <v>320 x 480 px</v>
      </c>
      <c r="H50" s="13" t="str">
        <f t="shared" ca="1" si="5"/>
        <v>CN_11_14_REC140_IMG41a.jpg</v>
      </c>
      <c r="I50" s="13" t="str">
        <f ca="1">IF(OR($B50&lt;&gt;"",$J50&lt;&gt;""),IF($G$4="Recurso",IF(VLOOKUP($E50,OFFSET('Definición técnica de imagenes'!$A$1,MATCH($G$5,'Definición técnica de imagenes'!$A$1:$A$104,0)-1,1,COUNTIF('Definición técnica de imagenes'!$A$3:$A$102,$G$5),6),6,FALSE)=0,"",VLOOKUP($E50,OFFSET('Definición técnica de imagenes'!$A$1,MATCH($G$5,'Definición técnica de imagenes'!$A$1:$A$104,0)-1,1,COUNTIF('Definición técnica de imagenes'!$A$3:$A$102,$G$5),6),6,FALSE)),'Definición técnica de imagenes'!$G$16),"")</f>
        <v>800 x 458 px</v>
      </c>
      <c r="J50" s="63"/>
      <c r="K50" s="65" t="s">
        <v>203</v>
      </c>
    </row>
    <row r="51" spans="1:11" s="11" customFormat="1" ht="114.75" customHeight="1" x14ac:dyDescent="0.25">
      <c r="A51" s="12" t="str">
        <f t="shared" ref="A51:A82" si="8">IF(OR(B51&lt;&gt;"",J51&lt;&gt;""),CONCATENATE(LEFT(A50,3),IF(MID(A50,4,2)+1&lt;10,CONCATENATE("0",MID(A50,4,2)+1),MID(A50,4,2)+1)),"")</f>
        <v>IMG42</v>
      </c>
      <c r="B51" s="62" t="s">
        <v>207</v>
      </c>
      <c r="C51" s="20" t="str">
        <f t="shared" si="7"/>
        <v>Recurso F7</v>
      </c>
      <c r="D51" s="63" t="s">
        <v>194</v>
      </c>
      <c r="E51" s="63" t="s">
        <v>150</v>
      </c>
      <c r="F51" s="13" t="str">
        <f t="shared" ca="1" si="4"/>
        <v>CN_11_14_REC140_IMG42.jpg</v>
      </c>
      <c r="G51" s="13" t="str">
        <f ca="1">IF($F51&lt;&gt;"",IF($G$4="Recurso",VLOOKUP($E51,OFFSET('Definición técnica de imagenes'!$A$1,MATCH($G$5,'Definición técnica de imagenes'!$A$1:$A$104,0)-1,1,COUNTIF('Definición técnica de imagenes'!$A$3:$A$102,$G$5),5),5,FALSE),'Definición técnica de imagenes'!$F$16),"")</f>
        <v>350 x 230 px</v>
      </c>
      <c r="H51" s="13" t="str">
        <f t="shared" ca="1" si="5"/>
        <v/>
      </c>
      <c r="I51" s="13" t="str">
        <f ca="1">IF(OR($B51&lt;&gt;"",$J51&lt;&gt;""),IF($G$4="Recurso",IF(VLOOKUP($E51,OFFSET('Definición técnica de imagenes'!$A$1,MATCH($G$5,'Definición técnica de imagenes'!$A$1:$A$104,0)-1,1,COUNTIF('Definición técnica de imagenes'!$A$3:$A$102,$G$5),6),6,FALSE)=0,"",VLOOKUP($E51,OFFSET('Definición técnica de imagenes'!$A$1,MATCH($G$5,'Definición técnica de imagenes'!$A$1:$A$104,0)-1,1,COUNTIF('Definición técnica de imagenes'!$A$3:$A$102,$G$5),6),6,FALSE)),'Definición técnica de imagenes'!$G$16),"")</f>
        <v/>
      </c>
      <c r="J51" s="63"/>
      <c r="K51" s="65"/>
    </row>
    <row r="52" spans="1:11" s="11" customFormat="1" ht="121.5" customHeight="1" x14ac:dyDescent="0.25">
      <c r="A52" s="12" t="str">
        <f t="shared" si="8"/>
        <v>IMG43</v>
      </c>
      <c r="B52" s="62" t="s">
        <v>208</v>
      </c>
      <c r="C52" s="20" t="str">
        <f t="shared" si="7"/>
        <v>Recurso F7</v>
      </c>
      <c r="D52" s="63" t="s">
        <v>194</v>
      </c>
      <c r="E52" s="63" t="s">
        <v>150</v>
      </c>
      <c r="F52" s="13" t="str">
        <f t="shared" ca="1" si="4"/>
        <v>CN_11_14_REC140_IMG43.jpg</v>
      </c>
      <c r="G52" s="13" t="str">
        <f ca="1">IF($F52&lt;&gt;"",IF($G$4="Recurso",VLOOKUP($E52,OFFSET('Definición técnica de imagenes'!$A$1,MATCH($G$5,'Definición técnica de imagenes'!$A$1:$A$104,0)-1,1,COUNTIF('Definición técnica de imagenes'!$A$3:$A$102,$G$5),5),5,FALSE),'Definición técnica de imagenes'!$F$16),"")</f>
        <v>350 x 230 px</v>
      </c>
      <c r="H52" s="13" t="str">
        <f t="shared" ca="1" si="5"/>
        <v/>
      </c>
      <c r="I52" s="13" t="str">
        <f ca="1">IF(OR($B52&lt;&gt;"",$J52&lt;&gt;""),IF($G$4="Recurso",IF(VLOOKUP($E52,OFFSET('Definición técnica de imagenes'!$A$1,MATCH($G$5,'Definición técnica de imagenes'!$A$1:$A$104,0)-1,1,COUNTIF('Definición técnica de imagenes'!$A$3:$A$102,$G$5),6),6,FALSE)=0,"",VLOOKUP($E52,OFFSET('Definición técnica de imagenes'!$A$1,MATCH($G$5,'Definición técnica de imagenes'!$A$1:$A$104,0)-1,1,COUNTIF('Definición técnica de imagenes'!$A$3:$A$102,$G$5),6),6,FALSE)),'Definición técnica de imagenes'!$G$16),"")</f>
        <v/>
      </c>
      <c r="J52" s="63"/>
      <c r="K52" s="65"/>
    </row>
    <row r="53" spans="1:11" s="11" customFormat="1" ht="120.75" customHeight="1" x14ac:dyDescent="0.25">
      <c r="A53" s="12" t="str">
        <f t="shared" si="8"/>
        <v>IMG44</v>
      </c>
      <c r="B53" s="62" t="s">
        <v>190</v>
      </c>
      <c r="C53" s="20" t="str">
        <f t="shared" si="7"/>
        <v>Recurso F7</v>
      </c>
      <c r="D53" s="63" t="s">
        <v>191</v>
      </c>
      <c r="E53" s="63" t="s">
        <v>150</v>
      </c>
      <c r="F53" s="13" t="str">
        <f t="shared" ca="1" si="4"/>
        <v>CN_11_14_REC140_IMG44.jpg</v>
      </c>
      <c r="G53" s="13" t="str">
        <f ca="1">IF($F53&lt;&gt;"",IF($G$4="Recurso",VLOOKUP($E53,OFFSET('Definición técnica de imagenes'!$A$1,MATCH($G$5,'Definición técnica de imagenes'!$A$1:$A$104,0)-1,1,COUNTIF('Definición técnica de imagenes'!$A$3:$A$102,$G$5),5),5,FALSE),'Definición técnica de imagenes'!$F$16),"")</f>
        <v>350 x 230 px</v>
      </c>
      <c r="H53" s="13" t="str">
        <f t="shared" ca="1" si="5"/>
        <v/>
      </c>
      <c r="I53" s="13" t="str">
        <f ca="1">IF(OR($B53&lt;&gt;"",$J53&lt;&gt;""),IF($G$4="Recurso",IF(VLOOKUP($E53,OFFSET('Definición técnica de imagenes'!$A$1,MATCH($G$5,'Definición técnica de imagenes'!$A$1:$A$104,0)-1,1,COUNTIF('Definición técnica de imagenes'!$A$3:$A$102,$G$5),6),6,FALSE)=0,"",VLOOKUP($E53,OFFSET('Definición técnica de imagenes'!$A$1,MATCH($G$5,'Definición técnica de imagenes'!$A$1:$A$104,0)-1,1,COUNTIF('Definición técnica de imagenes'!$A$3:$A$102,$G$5),6),6,FALSE)),'Definición técnica de imagenes'!$G$16),"")</f>
        <v/>
      </c>
      <c r="J53" s="63"/>
      <c r="K53" s="65" t="s">
        <v>209</v>
      </c>
    </row>
    <row r="54" spans="1:11" s="11" customFormat="1" ht="117" customHeight="1" x14ac:dyDescent="0.25">
      <c r="A54" s="12" t="str">
        <f t="shared" si="8"/>
        <v>IMG45</v>
      </c>
      <c r="B54" s="62" t="s">
        <v>190</v>
      </c>
      <c r="C54" s="20" t="str">
        <f t="shared" si="7"/>
        <v>Recurso F7</v>
      </c>
      <c r="D54" s="63" t="s">
        <v>191</v>
      </c>
      <c r="E54" s="63" t="s">
        <v>150</v>
      </c>
      <c r="F54" s="13" t="str">
        <f t="shared" ca="1" si="4"/>
        <v>CN_11_14_REC140_IMG45.jpg</v>
      </c>
      <c r="G54" s="13" t="str">
        <f ca="1">IF($F54&lt;&gt;"",IF($G$4="Recurso",VLOOKUP($E54,OFFSET('Definición técnica de imagenes'!$A$1,MATCH($G$5,'Definición técnica de imagenes'!$A$1:$A$104,0)-1,1,COUNTIF('Definición técnica de imagenes'!$A$3:$A$102,$G$5),5),5,FALSE),'Definición técnica de imagenes'!$F$16),"")</f>
        <v>350 x 230 px</v>
      </c>
      <c r="H54" s="13" t="str">
        <f t="shared" ca="1" si="5"/>
        <v/>
      </c>
      <c r="I54" s="13" t="str">
        <f ca="1">IF(OR($B54&lt;&gt;"",$J54&lt;&gt;""),IF($G$4="Recurso",IF(VLOOKUP($E54,OFFSET('Definición técnica de imagenes'!$A$1,MATCH($G$5,'Definición técnica de imagenes'!$A$1:$A$104,0)-1,1,COUNTIF('Definición técnica de imagenes'!$A$3:$A$102,$G$5),6),6,FALSE)=0,"",VLOOKUP($E54,OFFSET('Definición técnica de imagenes'!$A$1,MATCH($G$5,'Definición técnica de imagenes'!$A$1:$A$104,0)-1,1,COUNTIF('Definición técnica de imagenes'!$A$3:$A$102,$G$5),6),6,FALSE)),'Definición técnica de imagenes'!$G$16),"")</f>
        <v/>
      </c>
      <c r="J54" s="63"/>
      <c r="K54" s="65" t="s">
        <v>192</v>
      </c>
    </row>
    <row r="55" spans="1:11" s="11" customFormat="1" ht="123" customHeight="1" x14ac:dyDescent="0.25">
      <c r="A55" s="12" t="str">
        <f t="shared" si="8"/>
        <v>IMG46</v>
      </c>
      <c r="B55" s="62" t="s">
        <v>190</v>
      </c>
      <c r="C55" s="20" t="str">
        <f t="shared" si="7"/>
        <v>Recurso F7</v>
      </c>
      <c r="D55" s="63" t="s">
        <v>191</v>
      </c>
      <c r="E55" s="63" t="s">
        <v>155</v>
      </c>
      <c r="F55" s="13" t="str">
        <f t="shared" ca="1" si="4"/>
        <v>CN_11_14_REC140_IMG46n.jpg</v>
      </c>
      <c r="G55" s="13" t="str">
        <f ca="1">IF($F55&lt;&gt;"",IF($G$4="Recurso",VLOOKUP($E55,OFFSET('Definición técnica de imagenes'!$A$1,MATCH($G$5,'Definición técnica de imagenes'!$A$1:$A$104,0)-1,1,COUNTIF('Definición técnica de imagenes'!$A$3:$A$102,$G$5),5),5,FALSE),'Definición técnica de imagenes'!$F$16),"")</f>
        <v>320 x 480 px</v>
      </c>
      <c r="H55" s="13" t="str">
        <f t="shared" ca="1" si="5"/>
        <v>CN_11_14_REC140_IMG46a.jpg</v>
      </c>
      <c r="I55" s="13" t="str">
        <f ca="1">IF(OR($B55&lt;&gt;"",$J55&lt;&gt;""),IF($G$4="Recurso",IF(VLOOKUP($E55,OFFSET('Definición técnica de imagenes'!$A$1,MATCH($G$5,'Definición técnica de imagenes'!$A$1:$A$104,0)-1,1,COUNTIF('Definición técnica de imagenes'!$A$3:$A$102,$G$5),6),6,FALSE)=0,"",VLOOKUP($E55,OFFSET('Definición técnica de imagenes'!$A$1,MATCH($G$5,'Definición técnica de imagenes'!$A$1:$A$104,0)-1,1,COUNTIF('Definición técnica de imagenes'!$A$3:$A$102,$G$5),6),6,FALSE)),'Definición técnica de imagenes'!$G$16),"")</f>
        <v>800 x 458 px</v>
      </c>
      <c r="J55" s="63"/>
      <c r="K55" s="65" t="s">
        <v>209</v>
      </c>
    </row>
    <row r="56" spans="1:11" s="11" customFormat="1" ht="123" customHeight="1" x14ac:dyDescent="0.25">
      <c r="A56" s="12" t="str">
        <f t="shared" si="8"/>
        <v>IMG47</v>
      </c>
      <c r="B56" s="62" t="s">
        <v>190</v>
      </c>
      <c r="C56" s="20" t="str">
        <f t="shared" si="7"/>
        <v>Recurso F7</v>
      </c>
      <c r="D56" s="63" t="s">
        <v>191</v>
      </c>
      <c r="E56" s="63" t="s">
        <v>155</v>
      </c>
      <c r="F56" s="13" t="str">
        <f t="shared" ca="1" si="4"/>
        <v>CN_11_14_REC140_IMG47n.jpg</v>
      </c>
      <c r="G56" s="13" t="str">
        <f ca="1">IF($F56&lt;&gt;"",IF($G$4="Recurso",VLOOKUP($E56,OFFSET('Definición técnica de imagenes'!$A$1,MATCH($G$5,'Definición técnica de imagenes'!$A$1:$A$104,0)-1,1,COUNTIF('Definición técnica de imagenes'!$A$3:$A$102,$G$5),5),5,FALSE),'Definición técnica de imagenes'!$F$16),"")</f>
        <v>320 x 480 px</v>
      </c>
      <c r="H56" s="13" t="str">
        <f t="shared" ca="1" si="5"/>
        <v>CN_11_14_REC140_IMG47a.jpg</v>
      </c>
      <c r="I56" s="13" t="str">
        <f ca="1">IF(OR($B56&lt;&gt;"",$J56&lt;&gt;""),IF($G$4="Recurso",IF(VLOOKUP($E56,OFFSET('Definición técnica de imagenes'!$A$1,MATCH($G$5,'Definición técnica de imagenes'!$A$1:$A$104,0)-1,1,COUNTIF('Definición técnica de imagenes'!$A$3:$A$102,$G$5),6),6,FALSE)=0,"",VLOOKUP($E56,OFFSET('Definición técnica de imagenes'!$A$1,MATCH($G$5,'Definición técnica de imagenes'!$A$1:$A$104,0)-1,1,COUNTIF('Definición técnica de imagenes'!$A$3:$A$102,$G$5),6),6,FALSE)),'Definición técnica de imagenes'!$G$16),"")</f>
        <v>800 x 458 px</v>
      </c>
      <c r="J56" s="63"/>
      <c r="K56" s="65" t="s">
        <v>209</v>
      </c>
    </row>
    <row r="57" spans="1:11" s="11" customFormat="1" ht="117" customHeight="1" x14ac:dyDescent="0.25">
      <c r="A57" s="12" t="str">
        <f t="shared" si="8"/>
        <v>IMG48</v>
      </c>
      <c r="B57" s="62" t="s">
        <v>190</v>
      </c>
      <c r="C57" s="20" t="str">
        <f t="shared" si="7"/>
        <v>Recurso F7</v>
      </c>
      <c r="D57" s="63" t="s">
        <v>191</v>
      </c>
      <c r="E57" s="63" t="s">
        <v>155</v>
      </c>
      <c r="F57" s="13" t="str">
        <f t="shared" ca="1" si="4"/>
        <v>CN_11_14_REC140_IMG48n.jpg</v>
      </c>
      <c r="G57" s="13" t="str">
        <f ca="1">IF($F57&lt;&gt;"",IF($G$4="Recurso",VLOOKUP($E57,OFFSET('Definición técnica de imagenes'!$A$1,MATCH($G$5,'Definición técnica de imagenes'!$A$1:$A$104,0)-1,1,COUNTIF('Definición técnica de imagenes'!$A$3:$A$102,$G$5),5),5,FALSE),'Definición técnica de imagenes'!$F$16),"")</f>
        <v>320 x 480 px</v>
      </c>
      <c r="H57" s="13" t="str">
        <f t="shared" ca="1" si="5"/>
        <v>CN_11_14_REC140_IMG48a.jpg</v>
      </c>
      <c r="I57" s="13" t="str">
        <f ca="1">IF(OR($B57&lt;&gt;"",$J57&lt;&gt;""),IF($G$4="Recurso",IF(VLOOKUP($E57,OFFSET('Definición técnica de imagenes'!$A$1,MATCH($G$5,'Definición técnica de imagenes'!$A$1:$A$104,0)-1,1,COUNTIF('Definición técnica de imagenes'!$A$3:$A$102,$G$5),6),6,FALSE)=0,"",VLOOKUP($E57,OFFSET('Definición técnica de imagenes'!$A$1,MATCH($G$5,'Definición técnica de imagenes'!$A$1:$A$104,0)-1,1,COUNTIF('Definición técnica de imagenes'!$A$3:$A$102,$G$5),6),6,FALSE)),'Definición técnica de imagenes'!$G$16),"")</f>
        <v>800 x 458 px</v>
      </c>
      <c r="J57" s="63"/>
      <c r="K57" s="65" t="s">
        <v>209</v>
      </c>
    </row>
    <row r="58" spans="1:11" s="11" customFormat="1" ht="121.5" customHeight="1" x14ac:dyDescent="0.25">
      <c r="A58" s="12" t="str">
        <f t="shared" si="8"/>
        <v>IMG49</v>
      </c>
      <c r="B58" s="62" t="s">
        <v>190</v>
      </c>
      <c r="C58" s="20" t="str">
        <f t="shared" si="7"/>
        <v>Recurso F7</v>
      </c>
      <c r="D58" s="63" t="s">
        <v>191</v>
      </c>
      <c r="E58" s="63" t="s">
        <v>155</v>
      </c>
      <c r="F58" s="13" t="str">
        <f t="shared" ca="1" si="4"/>
        <v>CN_11_14_REC140_IMG49n.jpg</v>
      </c>
      <c r="G58" s="13" t="str">
        <f ca="1">IF($F58&lt;&gt;"",IF($G$4="Recurso",VLOOKUP($E58,OFFSET('Definición técnica de imagenes'!$A$1,MATCH($G$5,'Definición técnica de imagenes'!$A$1:$A$104,0)-1,1,COUNTIF('Definición técnica de imagenes'!$A$3:$A$102,$G$5),5),5,FALSE),'Definición técnica de imagenes'!$F$16),"")</f>
        <v>320 x 480 px</v>
      </c>
      <c r="H58" s="13" t="str">
        <f t="shared" ca="1" si="5"/>
        <v>CN_11_14_REC140_IMG49a.jpg</v>
      </c>
      <c r="I58" s="13" t="str">
        <f ca="1">IF(OR($B58&lt;&gt;"",$J58&lt;&gt;""),IF($G$4="Recurso",IF(VLOOKUP($E58,OFFSET('Definición técnica de imagenes'!$A$1,MATCH($G$5,'Definición técnica de imagenes'!$A$1:$A$104,0)-1,1,COUNTIF('Definición técnica de imagenes'!$A$3:$A$102,$G$5),6),6,FALSE)=0,"",VLOOKUP($E58,OFFSET('Definición técnica de imagenes'!$A$1,MATCH($G$5,'Definición técnica de imagenes'!$A$1:$A$104,0)-1,1,COUNTIF('Definición técnica de imagenes'!$A$3:$A$102,$G$5),6),6,FALSE)),'Definición técnica de imagenes'!$G$16),"")</f>
        <v>800 x 458 px</v>
      </c>
      <c r="J58" s="63"/>
      <c r="K58" s="65" t="s">
        <v>209</v>
      </c>
    </row>
    <row r="59" spans="1:11" s="11" customFormat="1" ht="123" customHeight="1" x14ac:dyDescent="0.25">
      <c r="A59" s="12" t="str">
        <f t="shared" si="8"/>
        <v>IMG50</v>
      </c>
      <c r="B59" s="62" t="s">
        <v>190</v>
      </c>
      <c r="C59" s="20" t="str">
        <f t="shared" si="7"/>
        <v>Recurso F7</v>
      </c>
      <c r="D59" s="63" t="s">
        <v>191</v>
      </c>
      <c r="E59" s="63" t="s">
        <v>155</v>
      </c>
      <c r="F59" s="13" t="str">
        <f t="shared" ca="1" si="4"/>
        <v>CN_11_14_REC140_IMG50n.jpg</v>
      </c>
      <c r="G59" s="13" t="str">
        <f ca="1">IF($F59&lt;&gt;"",IF($G$4="Recurso",VLOOKUP($E59,OFFSET('Definición técnica de imagenes'!$A$1,MATCH($G$5,'Definición técnica de imagenes'!$A$1:$A$104,0)-1,1,COUNTIF('Definición técnica de imagenes'!$A$3:$A$102,$G$5),5),5,FALSE),'Definición técnica de imagenes'!$F$16),"")</f>
        <v>320 x 480 px</v>
      </c>
      <c r="H59" s="13" t="str">
        <f t="shared" ca="1" si="5"/>
        <v>CN_11_14_REC140_IMG50a.jpg</v>
      </c>
      <c r="I59" s="13" t="str">
        <f ca="1">IF(OR($B59&lt;&gt;"",$J59&lt;&gt;""),IF($G$4="Recurso",IF(VLOOKUP($E59,OFFSET('Definición técnica de imagenes'!$A$1,MATCH($G$5,'Definición técnica de imagenes'!$A$1:$A$104,0)-1,1,COUNTIF('Definición técnica de imagenes'!$A$3:$A$102,$G$5),6),6,FALSE)=0,"",VLOOKUP($E59,OFFSET('Definición técnica de imagenes'!$A$1,MATCH($G$5,'Definición técnica de imagenes'!$A$1:$A$104,0)-1,1,COUNTIF('Definición técnica de imagenes'!$A$3:$A$102,$G$5),6),6,FALSE)),'Definición técnica de imagenes'!$G$16),"")</f>
        <v>800 x 458 px</v>
      </c>
      <c r="J59" s="63"/>
      <c r="K59" s="65" t="s">
        <v>209</v>
      </c>
    </row>
    <row r="60" spans="1:11" s="11" customFormat="1" ht="123" customHeight="1" x14ac:dyDescent="0.25">
      <c r="A60" s="12" t="str">
        <f t="shared" si="8"/>
        <v>IMG51</v>
      </c>
      <c r="B60" s="62" t="s">
        <v>190</v>
      </c>
      <c r="C60" s="20" t="str">
        <f t="shared" si="7"/>
        <v>Recurso F7</v>
      </c>
      <c r="D60" s="63" t="s">
        <v>191</v>
      </c>
      <c r="E60" s="63" t="s">
        <v>150</v>
      </c>
      <c r="F60" s="13" t="str">
        <f t="shared" ca="1" si="4"/>
        <v>CN_11_14_REC140_IMG51.jpg</v>
      </c>
      <c r="G60" s="13" t="str">
        <f ca="1">IF($F60&lt;&gt;"",IF($G$4="Recurso",VLOOKUP($E60,OFFSET('Definición técnica de imagenes'!$A$1,MATCH($G$5,'Definición técnica de imagenes'!$A$1:$A$104,0)-1,1,COUNTIF('Definición técnica de imagenes'!$A$3:$A$102,$G$5),5),5,FALSE),'Definición técnica de imagenes'!$F$16),"")</f>
        <v>350 x 230 px</v>
      </c>
      <c r="H60" s="13" t="str">
        <f t="shared" ca="1" si="5"/>
        <v/>
      </c>
      <c r="I60" s="13" t="str">
        <f ca="1">IF(OR($B60&lt;&gt;"",$J60&lt;&gt;""),IF($G$4="Recurso",IF(VLOOKUP($E60,OFFSET('Definición técnica de imagenes'!$A$1,MATCH($G$5,'Definición técnica de imagenes'!$A$1:$A$104,0)-1,1,COUNTIF('Definición técnica de imagenes'!$A$3:$A$102,$G$5),6),6,FALSE)=0,"",VLOOKUP($E60,OFFSET('Definición técnica de imagenes'!$A$1,MATCH($G$5,'Definición técnica de imagenes'!$A$1:$A$104,0)-1,1,COUNTIF('Definición técnica de imagenes'!$A$3:$A$102,$G$5),6),6,FALSE)),'Definición técnica de imagenes'!$G$16),"")</f>
        <v/>
      </c>
      <c r="J60" s="63"/>
      <c r="K60" s="65" t="s">
        <v>192</v>
      </c>
    </row>
    <row r="61" spans="1:11" s="11" customFormat="1" ht="102.75" customHeight="1" x14ac:dyDescent="0.25">
      <c r="A61" s="12" t="str">
        <f t="shared" si="8"/>
        <v>IMG52</v>
      </c>
      <c r="B61" s="62" t="s">
        <v>190</v>
      </c>
      <c r="C61" s="20" t="str">
        <f t="shared" si="7"/>
        <v>Recurso F7</v>
      </c>
      <c r="D61" s="63" t="s">
        <v>191</v>
      </c>
      <c r="E61" s="63" t="s">
        <v>150</v>
      </c>
      <c r="F61" s="13" t="str">
        <f t="shared" ca="1" si="4"/>
        <v>CN_11_14_REC140_IMG52.jpg</v>
      </c>
      <c r="G61" s="13" t="str">
        <f ca="1">IF($F61&lt;&gt;"",IF($G$4="Recurso",VLOOKUP($E61,OFFSET('Definición técnica de imagenes'!$A$1,MATCH($G$5,'Definición técnica de imagenes'!$A$1:$A$104,0)-1,1,COUNTIF('Definición técnica de imagenes'!$A$3:$A$102,$G$5),5),5,FALSE),'Definición técnica de imagenes'!$F$16),"")</f>
        <v>350 x 230 px</v>
      </c>
      <c r="H61" s="13" t="str">
        <f t="shared" ca="1" si="5"/>
        <v/>
      </c>
      <c r="I61" s="13" t="str">
        <f ca="1">IF(OR($B61&lt;&gt;"",$J61&lt;&gt;""),IF($G$4="Recurso",IF(VLOOKUP($E61,OFFSET('Definición técnica de imagenes'!$A$1,MATCH($G$5,'Definición técnica de imagenes'!$A$1:$A$104,0)-1,1,COUNTIF('Definición técnica de imagenes'!$A$3:$A$102,$G$5),6),6,FALSE)=0,"",VLOOKUP($E61,OFFSET('Definición técnica de imagenes'!$A$1,MATCH($G$5,'Definición técnica de imagenes'!$A$1:$A$104,0)-1,1,COUNTIF('Definición técnica de imagenes'!$A$3:$A$102,$G$5),6),6,FALSE)),'Definición técnica de imagenes'!$G$16),"")</f>
        <v/>
      </c>
      <c r="J61" s="63"/>
      <c r="K61" s="65" t="s">
        <v>192</v>
      </c>
    </row>
    <row r="62" spans="1:11" s="11" customFormat="1" ht="122.25" customHeight="1" x14ac:dyDescent="0.25">
      <c r="A62" s="12" t="str">
        <f t="shared" si="8"/>
        <v>IMG53</v>
      </c>
      <c r="B62" s="62" t="s">
        <v>190</v>
      </c>
      <c r="C62" s="20" t="str">
        <f t="shared" si="7"/>
        <v>Recurso F7</v>
      </c>
      <c r="D62" s="63" t="s">
        <v>191</v>
      </c>
      <c r="E62" s="63" t="s">
        <v>155</v>
      </c>
      <c r="F62" s="13" t="str">
        <f t="shared" ca="1" si="4"/>
        <v>CN_11_14_REC140_IMG53n.jpg</v>
      </c>
      <c r="G62" s="13" t="str">
        <f ca="1">IF($F62&lt;&gt;"",IF($G$4="Recurso",VLOOKUP($E62,OFFSET('Definición técnica de imagenes'!$A$1,MATCH($G$5,'Definición técnica de imagenes'!$A$1:$A$104,0)-1,1,COUNTIF('Definición técnica de imagenes'!$A$3:$A$102,$G$5),5),5,FALSE),'Definición técnica de imagenes'!$F$16),"")</f>
        <v>320 x 480 px</v>
      </c>
      <c r="H62" s="13" t="str">
        <f t="shared" ca="1" si="5"/>
        <v>CN_11_14_REC140_IMG53a.jpg</v>
      </c>
      <c r="I62" s="13" t="str">
        <f ca="1">IF(OR($B62&lt;&gt;"",$J62&lt;&gt;""),IF($G$4="Recurso",IF(VLOOKUP($E62,OFFSET('Definición técnica de imagenes'!$A$1,MATCH($G$5,'Definición técnica de imagenes'!$A$1:$A$104,0)-1,1,COUNTIF('Definición técnica de imagenes'!$A$3:$A$102,$G$5),6),6,FALSE)=0,"",VLOOKUP($E62,OFFSET('Definición técnica de imagenes'!$A$1,MATCH($G$5,'Definición técnica de imagenes'!$A$1:$A$104,0)-1,1,COUNTIF('Definición técnica de imagenes'!$A$3:$A$102,$G$5),6),6,FALSE)),'Definición técnica de imagenes'!$G$16),"")</f>
        <v>800 x 458 px</v>
      </c>
      <c r="J62" s="63"/>
      <c r="K62" s="65" t="s">
        <v>209</v>
      </c>
    </row>
    <row r="63" spans="1:11" s="11" customFormat="1" ht="123" customHeight="1" x14ac:dyDescent="0.25">
      <c r="A63" s="12" t="str">
        <f t="shared" si="8"/>
        <v>IMG54</v>
      </c>
      <c r="B63" s="62" t="s">
        <v>190</v>
      </c>
      <c r="C63" s="20" t="str">
        <f t="shared" si="7"/>
        <v>Recurso F7</v>
      </c>
      <c r="D63" s="63" t="s">
        <v>191</v>
      </c>
      <c r="E63" s="63" t="s">
        <v>155</v>
      </c>
      <c r="F63" s="13" t="str">
        <f t="shared" ca="1" si="4"/>
        <v>CN_11_14_REC140_IMG54n.jpg</v>
      </c>
      <c r="G63" s="13" t="str">
        <f ca="1">IF($F63&lt;&gt;"",IF($G$4="Recurso",VLOOKUP($E63,OFFSET('Definición técnica de imagenes'!$A$1,MATCH($G$5,'Definición técnica de imagenes'!$A$1:$A$104,0)-1,1,COUNTIF('Definición técnica de imagenes'!$A$3:$A$102,$G$5),5),5,FALSE),'Definición técnica de imagenes'!$F$16),"")</f>
        <v>320 x 480 px</v>
      </c>
      <c r="H63" s="13" t="str">
        <f t="shared" ca="1" si="5"/>
        <v>CN_11_14_REC140_IMG54a.jpg</v>
      </c>
      <c r="I63" s="13" t="str">
        <f ca="1">IF(OR($B63&lt;&gt;"",$J63&lt;&gt;""),IF($G$4="Recurso",IF(VLOOKUP($E63,OFFSET('Definición técnica de imagenes'!$A$1,MATCH($G$5,'Definición técnica de imagenes'!$A$1:$A$104,0)-1,1,COUNTIF('Definición técnica de imagenes'!$A$3:$A$102,$G$5),6),6,FALSE)=0,"",VLOOKUP($E63,OFFSET('Definición técnica de imagenes'!$A$1,MATCH($G$5,'Definición técnica de imagenes'!$A$1:$A$104,0)-1,1,COUNTIF('Definición técnica de imagenes'!$A$3:$A$102,$G$5),6),6,FALSE)),'Definición técnica de imagenes'!$G$16),"")</f>
        <v>800 x 458 px</v>
      </c>
      <c r="J63" s="63"/>
      <c r="K63" s="65" t="s">
        <v>209</v>
      </c>
    </row>
    <row r="64" spans="1:11" s="11" customFormat="1" ht="104.25" customHeight="1" x14ac:dyDescent="0.25">
      <c r="A64" s="12" t="str">
        <f t="shared" si="8"/>
        <v>IMG55</v>
      </c>
      <c r="B64" s="62" t="s">
        <v>190</v>
      </c>
      <c r="C64" s="20" t="str">
        <f t="shared" si="7"/>
        <v>Recurso F7</v>
      </c>
      <c r="D64" s="63" t="s">
        <v>191</v>
      </c>
      <c r="E64" s="63"/>
      <c r="F64" s="13" t="e">
        <f t="shared" ca="1" si="4"/>
        <v>#N/A</v>
      </c>
      <c r="G64" s="13" t="e">
        <f ca="1">IF($F64&lt;&gt;"",IF($G$4="Recurso",VLOOKUP($E64,OFFSET('Definición técnica de imagenes'!$A$1,MATCH($G$5,'Definición técnica de imagenes'!$A$1:$A$104,0)-1,1,COUNTIF('Definición técnica de imagenes'!$A$3:$A$102,$G$5),5),5,FALSE),'Definición técnica de imagenes'!$F$16),"")</f>
        <v>#N/A</v>
      </c>
      <c r="H64" s="13" t="e">
        <f t="shared" ca="1" si="5"/>
        <v>#N/A</v>
      </c>
      <c r="I64" s="13" t="e">
        <f ca="1">IF(OR($B64&lt;&gt;"",$J64&lt;&gt;""),IF($G$4="Recurso",IF(VLOOKUP($E64,OFFSET('Definición técnica de imagenes'!$A$1,MATCH($G$5,'Definición técnica de imagenes'!$A$1:$A$104,0)-1,1,COUNTIF('Definición técnica de imagenes'!$A$3:$A$102,$G$5),6),6,FALSE)=0,"",VLOOKUP($E64,OFFSET('Definición técnica de imagenes'!$A$1,MATCH($G$5,'Definición técnica de imagenes'!$A$1:$A$104,0)-1,1,COUNTIF('Definición técnica de imagenes'!$A$3:$A$102,$G$5),6),6,FALSE)),'Definición técnica de imagenes'!$G$16),"")</f>
        <v>#N/A</v>
      </c>
      <c r="J64" s="63"/>
      <c r="K64" s="65" t="s">
        <v>210</v>
      </c>
    </row>
    <row r="65" spans="1:11" s="11" customFormat="1" ht="108" customHeight="1" x14ac:dyDescent="0.25">
      <c r="A65" s="12" t="str">
        <f t="shared" si="8"/>
        <v>IMG56</v>
      </c>
      <c r="B65" s="62" t="s">
        <v>190</v>
      </c>
      <c r="C65" s="20" t="str">
        <f t="shared" si="7"/>
        <v>Recurso F7</v>
      </c>
      <c r="D65" s="63" t="s">
        <v>191</v>
      </c>
      <c r="E65" s="63"/>
      <c r="F65" s="13" t="e">
        <f t="shared" ca="1" si="4"/>
        <v>#N/A</v>
      </c>
      <c r="G65" s="13" t="e">
        <f ca="1">IF($F65&lt;&gt;"",IF($G$4="Recurso",VLOOKUP($E65,OFFSET('Definición técnica de imagenes'!$A$1,MATCH($G$5,'Definición técnica de imagenes'!$A$1:$A$104,0)-1,1,COUNTIF('Definición técnica de imagenes'!$A$3:$A$102,$G$5),5),5,FALSE),'Definición técnica de imagenes'!$F$16),"")</f>
        <v>#N/A</v>
      </c>
      <c r="H65" s="13" t="e">
        <f t="shared" ca="1" si="5"/>
        <v>#N/A</v>
      </c>
      <c r="I65" s="13" t="e">
        <f ca="1">IF(OR($B65&lt;&gt;"",$J65&lt;&gt;""),IF($G$4="Recurso",IF(VLOOKUP($E65,OFFSET('Definición técnica de imagenes'!$A$1,MATCH($G$5,'Definición técnica de imagenes'!$A$1:$A$104,0)-1,1,COUNTIF('Definición técnica de imagenes'!$A$3:$A$102,$G$5),6),6,FALSE)=0,"",VLOOKUP($E65,OFFSET('Definición técnica de imagenes'!$A$1,MATCH($G$5,'Definición técnica de imagenes'!$A$1:$A$104,0)-1,1,COUNTIF('Definición técnica de imagenes'!$A$3:$A$102,$G$5),6),6,FALSE)),'Definición técnica de imagenes'!$G$16),"")</f>
        <v>#N/A</v>
      </c>
      <c r="J65" s="63"/>
      <c r="K65" s="65" t="s">
        <v>210</v>
      </c>
    </row>
    <row r="66" spans="1:11" s="11" customFormat="1" ht="117.75" customHeight="1" x14ac:dyDescent="0.25">
      <c r="A66" s="12" t="str">
        <f t="shared" si="8"/>
        <v>IMG57</v>
      </c>
      <c r="B66" s="62" t="s">
        <v>190</v>
      </c>
      <c r="C66" s="20" t="str">
        <f t="shared" si="7"/>
        <v>Recurso F7</v>
      </c>
      <c r="D66" s="63" t="s">
        <v>191</v>
      </c>
      <c r="E66" s="63"/>
      <c r="F66" s="13" t="e">
        <f t="shared" ca="1" si="4"/>
        <v>#N/A</v>
      </c>
      <c r="G66" s="13" t="e">
        <f ca="1">IF($F66&lt;&gt;"",IF($G$4="Recurso",VLOOKUP($E66,OFFSET('Definición técnica de imagenes'!$A$1,MATCH($G$5,'Definición técnica de imagenes'!$A$1:$A$104,0)-1,1,COUNTIF('Definición técnica de imagenes'!$A$3:$A$102,$G$5),5),5,FALSE),'Definición técnica de imagenes'!$F$16),"")</f>
        <v>#N/A</v>
      </c>
      <c r="H66" s="13" t="e">
        <f t="shared" ca="1" si="5"/>
        <v>#N/A</v>
      </c>
      <c r="I66" s="13" t="e">
        <f ca="1">IF(OR($B66&lt;&gt;"",$J66&lt;&gt;""),IF($G$4="Recurso",IF(VLOOKUP($E66,OFFSET('Definición técnica de imagenes'!$A$1,MATCH($G$5,'Definición técnica de imagenes'!$A$1:$A$104,0)-1,1,COUNTIF('Definición técnica de imagenes'!$A$3:$A$102,$G$5),6),6,FALSE)=0,"",VLOOKUP($E66,OFFSET('Definición técnica de imagenes'!$A$1,MATCH($G$5,'Definición técnica de imagenes'!$A$1:$A$104,0)-1,1,COUNTIF('Definición técnica de imagenes'!$A$3:$A$102,$G$5),6),6,FALSE)),'Definición técnica de imagenes'!$G$16),"")</f>
        <v>#N/A</v>
      </c>
      <c r="J66" s="63"/>
      <c r="K66" s="65" t="s">
        <v>210</v>
      </c>
    </row>
    <row r="67" spans="1:11" s="11" customFormat="1" ht="120.75" customHeight="1" x14ac:dyDescent="0.25">
      <c r="A67" s="12" t="str">
        <f t="shared" si="8"/>
        <v>IMG58</v>
      </c>
      <c r="B67" s="62" t="s">
        <v>190</v>
      </c>
      <c r="C67" s="20" t="str">
        <f t="shared" si="7"/>
        <v>Recurso F7</v>
      </c>
      <c r="D67" s="63" t="s">
        <v>191</v>
      </c>
      <c r="E67" s="63"/>
      <c r="F67" s="13" t="e">
        <f t="shared" ca="1" si="4"/>
        <v>#N/A</v>
      </c>
      <c r="G67" s="13" t="e">
        <f ca="1">IF($F67&lt;&gt;"",IF($G$4="Recurso",VLOOKUP($E67,OFFSET('Definición técnica de imagenes'!$A$1,MATCH($G$5,'Definición técnica de imagenes'!$A$1:$A$104,0)-1,1,COUNTIF('Definición técnica de imagenes'!$A$3:$A$102,$G$5),5),5,FALSE),'Definición técnica de imagenes'!$F$16),"")</f>
        <v>#N/A</v>
      </c>
      <c r="H67" s="13" t="e">
        <f t="shared" ca="1" si="5"/>
        <v>#N/A</v>
      </c>
      <c r="I67" s="13" t="e">
        <f ca="1">IF(OR($B67&lt;&gt;"",$J67&lt;&gt;""),IF($G$4="Recurso",IF(VLOOKUP($E67,OFFSET('Definición técnica de imagenes'!$A$1,MATCH($G$5,'Definición técnica de imagenes'!$A$1:$A$104,0)-1,1,COUNTIF('Definición técnica de imagenes'!$A$3:$A$102,$G$5),6),6,FALSE)=0,"",VLOOKUP($E67,OFFSET('Definición técnica de imagenes'!$A$1,MATCH($G$5,'Definición técnica de imagenes'!$A$1:$A$104,0)-1,1,COUNTIF('Definición técnica de imagenes'!$A$3:$A$102,$G$5),6),6,FALSE)),'Definición técnica de imagenes'!$G$16),"")</f>
        <v>#N/A</v>
      </c>
      <c r="J67" s="63"/>
      <c r="K67" s="65" t="s">
        <v>210</v>
      </c>
    </row>
    <row r="68" spans="1:11" s="11" customFormat="1" ht="111" customHeight="1" x14ac:dyDescent="0.25">
      <c r="A68" s="12" t="str">
        <f t="shared" si="8"/>
        <v>IMG59</v>
      </c>
      <c r="B68" s="62" t="s">
        <v>190</v>
      </c>
      <c r="C68" s="20" t="str">
        <f t="shared" si="7"/>
        <v>Recurso F7</v>
      </c>
      <c r="D68" s="63" t="s">
        <v>191</v>
      </c>
      <c r="E68" s="63"/>
      <c r="F68" s="13" t="e">
        <f t="shared" ca="1" si="4"/>
        <v>#N/A</v>
      </c>
      <c r="G68" s="13" t="e">
        <f ca="1">IF($F68&lt;&gt;"",IF($G$4="Recurso",VLOOKUP($E68,OFFSET('Definición técnica de imagenes'!$A$1,MATCH($G$5,'Definición técnica de imagenes'!$A$1:$A$104,0)-1,1,COUNTIF('Definición técnica de imagenes'!$A$3:$A$102,$G$5),5),5,FALSE),'Definición técnica de imagenes'!$F$16),"")</f>
        <v>#N/A</v>
      </c>
      <c r="H68" s="13" t="e">
        <f t="shared" ca="1" si="5"/>
        <v>#N/A</v>
      </c>
      <c r="I68" s="13" t="e">
        <f ca="1">IF(OR($B68&lt;&gt;"",$J68&lt;&gt;""),IF($G$4="Recurso",IF(VLOOKUP($E68,OFFSET('Definición técnica de imagenes'!$A$1,MATCH($G$5,'Definición técnica de imagenes'!$A$1:$A$104,0)-1,1,COUNTIF('Definición técnica de imagenes'!$A$3:$A$102,$G$5),6),6,FALSE)=0,"",VLOOKUP($E68,OFFSET('Definición técnica de imagenes'!$A$1,MATCH($G$5,'Definición técnica de imagenes'!$A$1:$A$104,0)-1,1,COUNTIF('Definición técnica de imagenes'!$A$3:$A$102,$G$5),6),6,FALSE)),'Definición técnica de imagenes'!$G$16),"")</f>
        <v>#N/A</v>
      </c>
      <c r="J68" s="63"/>
      <c r="K68" s="65" t="s">
        <v>210</v>
      </c>
    </row>
    <row r="69" spans="1:11" s="11" customFormat="1" ht="105" customHeight="1" x14ac:dyDescent="0.25">
      <c r="A69" s="12" t="str">
        <f t="shared" si="8"/>
        <v>IMG60</v>
      </c>
      <c r="B69" s="62" t="s">
        <v>190</v>
      </c>
      <c r="C69" s="20" t="str">
        <f t="shared" si="7"/>
        <v>Recurso F7</v>
      </c>
      <c r="D69" s="63" t="s">
        <v>191</v>
      </c>
      <c r="E69" s="63"/>
      <c r="F69" s="13" t="e">
        <f t="shared" ca="1" si="4"/>
        <v>#N/A</v>
      </c>
      <c r="G69" s="13" t="e">
        <f ca="1">IF($F69&lt;&gt;"",IF($G$4="Recurso",VLOOKUP($E69,OFFSET('Definición técnica de imagenes'!$A$1,MATCH($G$5,'Definición técnica de imagenes'!$A$1:$A$104,0)-1,1,COUNTIF('Definición técnica de imagenes'!$A$3:$A$102,$G$5),5),5,FALSE),'Definición técnica de imagenes'!$F$16),"")</f>
        <v>#N/A</v>
      </c>
      <c r="H69" s="13" t="e">
        <f t="shared" ca="1" si="5"/>
        <v>#N/A</v>
      </c>
      <c r="I69" s="13" t="e">
        <f ca="1">IF(OR($B69&lt;&gt;"",$J69&lt;&gt;""),IF($G$4="Recurso",IF(VLOOKUP($E69,OFFSET('Definición técnica de imagenes'!$A$1,MATCH($G$5,'Definición técnica de imagenes'!$A$1:$A$104,0)-1,1,COUNTIF('Definición técnica de imagenes'!$A$3:$A$102,$G$5),6),6,FALSE)=0,"",VLOOKUP($E69,OFFSET('Definición técnica de imagenes'!$A$1,MATCH($G$5,'Definición técnica de imagenes'!$A$1:$A$104,0)-1,1,COUNTIF('Definición técnica de imagenes'!$A$3:$A$102,$G$5),6),6,FALSE)),'Definición técnica de imagenes'!$G$16),"")</f>
        <v>#N/A</v>
      </c>
      <c r="J69" s="63"/>
      <c r="K69" s="65" t="s">
        <v>210</v>
      </c>
    </row>
    <row r="70" spans="1:11" s="11" customFormat="1" ht="123" customHeight="1" x14ac:dyDescent="0.25">
      <c r="A70" s="12" t="str">
        <f t="shared" si="8"/>
        <v>IMG61</v>
      </c>
      <c r="B70" s="62" t="s">
        <v>211</v>
      </c>
      <c r="C70" s="20" t="str">
        <f t="shared" si="7"/>
        <v>Recurso F7</v>
      </c>
      <c r="D70" s="63" t="s">
        <v>191</v>
      </c>
      <c r="E70" s="63"/>
      <c r="F70" s="13" t="e">
        <f t="shared" ca="1" si="4"/>
        <v>#N/A</v>
      </c>
      <c r="G70" s="13" t="e">
        <f ca="1">IF($F70&lt;&gt;"",IF($G$4="Recurso",VLOOKUP($E70,OFFSET('Definición técnica de imagenes'!$A$1,MATCH($G$5,'Definición técnica de imagenes'!$A$1:$A$104,0)-1,1,COUNTIF('Definición técnica de imagenes'!$A$3:$A$102,$G$5),5),5,FALSE),'Definición técnica de imagenes'!$F$16),"")</f>
        <v>#N/A</v>
      </c>
      <c r="H70" s="13" t="e">
        <f t="shared" ca="1" si="5"/>
        <v>#N/A</v>
      </c>
      <c r="I70" s="13" t="e">
        <f ca="1">IF(OR($B70&lt;&gt;"",$J70&lt;&gt;""),IF($G$4="Recurso",IF(VLOOKUP($E70,OFFSET('Definición técnica de imagenes'!$A$1,MATCH($G$5,'Definición técnica de imagenes'!$A$1:$A$104,0)-1,1,COUNTIF('Definición técnica de imagenes'!$A$3:$A$102,$G$5),6),6,FALSE)=0,"",VLOOKUP($E70,OFFSET('Definición técnica de imagenes'!$A$1,MATCH($G$5,'Definición técnica de imagenes'!$A$1:$A$104,0)-1,1,COUNTIF('Definición técnica de imagenes'!$A$3:$A$102,$G$5),6),6,FALSE)),'Definición técnica de imagenes'!$G$16),"")</f>
        <v>#N/A</v>
      </c>
      <c r="J70" s="63"/>
      <c r="K70" s="65" t="s">
        <v>210</v>
      </c>
    </row>
    <row r="71" spans="1:11" s="11" customFormat="1" ht="122.25" customHeight="1" x14ac:dyDescent="0.25">
      <c r="A71" s="12" t="str">
        <f t="shared" si="8"/>
        <v>IMG62</v>
      </c>
      <c r="B71" s="62" t="s">
        <v>190</v>
      </c>
      <c r="C71" s="20" t="str">
        <f t="shared" si="7"/>
        <v>Recurso F7</v>
      </c>
      <c r="D71" s="63" t="s">
        <v>191</v>
      </c>
      <c r="E71" s="63"/>
      <c r="F71" s="13" t="e">
        <f t="shared" ca="1" si="4"/>
        <v>#N/A</v>
      </c>
      <c r="G71" s="13" t="e">
        <f ca="1">IF($F71&lt;&gt;"",IF($G$4="Recurso",VLOOKUP($E71,OFFSET('Definición técnica de imagenes'!$A$1,MATCH($G$5,'Definición técnica de imagenes'!$A$1:$A$104,0)-1,1,COUNTIF('Definición técnica de imagenes'!$A$3:$A$102,$G$5),5),5,FALSE),'Definición técnica de imagenes'!$F$16),"")</f>
        <v>#N/A</v>
      </c>
      <c r="H71" s="13" t="e">
        <f t="shared" ca="1" si="5"/>
        <v>#N/A</v>
      </c>
      <c r="I71" s="13" t="e">
        <f ca="1">IF(OR($B71&lt;&gt;"",$J71&lt;&gt;""),IF($G$4="Recurso",IF(VLOOKUP($E71,OFFSET('Definición técnica de imagenes'!$A$1,MATCH($G$5,'Definición técnica de imagenes'!$A$1:$A$104,0)-1,1,COUNTIF('Definición técnica de imagenes'!$A$3:$A$102,$G$5),6),6,FALSE)=0,"",VLOOKUP($E71,OFFSET('Definición técnica de imagenes'!$A$1,MATCH($G$5,'Definición técnica de imagenes'!$A$1:$A$104,0)-1,1,COUNTIF('Definición técnica de imagenes'!$A$3:$A$102,$G$5),6),6,FALSE)),'Definición técnica de imagenes'!$G$16),"")</f>
        <v>#N/A</v>
      </c>
      <c r="J71" s="63"/>
      <c r="K71" s="65" t="s">
        <v>210</v>
      </c>
    </row>
    <row r="72" spans="1:11" s="11" customFormat="1" ht="117" customHeight="1" x14ac:dyDescent="0.25">
      <c r="A72" s="12" t="str">
        <f t="shared" si="8"/>
        <v>IMG63</v>
      </c>
      <c r="B72" s="62" t="s">
        <v>190</v>
      </c>
      <c r="C72" s="20" t="str">
        <f t="shared" si="7"/>
        <v>Recurso F7</v>
      </c>
      <c r="D72" s="63" t="s">
        <v>191</v>
      </c>
      <c r="E72" s="63"/>
      <c r="F72" s="13" t="e">
        <f t="shared" ca="1" si="4"/>
        <v>#N/A</v>
      </c>
      <c r="G72" s="13" t="e">
        <f ca="1">IF($F72&lt;&gt;"",IF($G$4="Recurso",VLOOKUP($E72,OFFSET('Definición técnica de imagenes'!$A$1,MATCH($G$5,'Definición técnica de imagenes'!$A$1:$A$104,0)-1,1,COUNTIF('Definición técnica de imagenes'!$A$3:$A$102,$G$5),5),5,FALSE),'Definición técnica de imagenes'!$F$16),"")</f>
        <v>#N/A</v>
      </c>
      <c r="H72" s="13" t="e">
        <f t="shared" ca="1" si="5"/>
        <v>#N/A</v>
      </c>
      <c r="I72" s="13" t="e">
        <f ca="1">IF(OR($B72&lt;&gt;"",$J72&lt;&gt;""),IF($G$4="Recurso",IF(VLOOKUP($E72,OFFSET('Definición técnica de imagenes'!$A$1,MATCH($G$5,'Definición técnica de imagenes'!$A$1:$A$104,0)-1,1,COUNTIF('Definición técnica de imagenes'!$A$3:$A$102,$G$5),6),6,FALSE)=0,"",VLOOKUP($E72,OFFSET('Definición técnica de imagenes'!$A$1,MATCH($G$5,'Definición técnica de imagenes'!$A$1:$A$104,0)-1,1,COUNTIF('Definición técnica de imagenes'!$A$3:$A$102,$G$5),6),6,FALSE)),'Definición técnica de imagenes'!$G$16),"")</f>
        <v>#N/A</v>
      </c>
      <c r="J72" s="63"/>
      <c r="K72" s="65" t="s">
        <v>210</v>
      </c>
    </row>
    <row r="73" spans="1:11" s="11" customFormat="1" ht="108" customHeight="1" x14ac:dyDescent="0.25">
      <c r="A73" s="12" t="str">
        <f t="shared" si="8"/>
        <v>IMG64</v>
      </c>
      <c r="B73" s="62" t="s">
        <v>190</v>
      </c>
      <c r="C73" s="20" t="str">
        <f t="shared" si="7"/>
        <v>Recurso F7</v>
      </c>
      <c r="D73" s="63" t="s">
        <v>191</v>
      </c>
      <c r="E73" s="63"/>
      <c r="F73" s="13" t="e">
        <f t="shared" ca="1" si="4"/>
        <v>#N/A</v>
      </c>
      <c r="G73" s="13" t="e">
        <f ca="1">IF($F73&lt;&gt;"",IF($G$4="Recurso",VLOOKUP($E73,OFFSET('Definición técnica de imagenes'!$A$1,MATCH($G$5,'Definición técnica de imagenes'!$A$1:$A$104,0)-1,1,COUNTIF('Definición técnica de imagenes'!$A$3:$A$102,$G$5),5),5,FALSE),'Definición técnica de imagenes'!$F$16),"")</f>
        <v>#N/A</v>
      </c>
      <c r="H73" s="13" t="e">
        <f t="shared" ca="1" si="5"/>
        <v>#N/A</v>
      </c>
      <c r="I73" s="13" t="e">
        <f ca="1">IF(OR($B73&lt;&gt;"",$J73&lt;&gt;""),IF($G$4="Recurso",IF(VLOOKUP($E73,OFFSET('Definición técnica de imagenes'!$A$1,MATCH($G$5,'Definición técnica de imagenes'!$A$1:$A$104,0)-1,1,COUNTIF('Definición técnica de imagenes'!$A$3:$A$102,$G$5),6),6,FALSE)=0,"",VLOOKUP($E73,OFFSET('Definición técnica de imagenes'!$A$1,MATCH($G$5,'Definición técnica de imagenes'!$A$1:$A$104,0)-1,1,COUNTIF('Definición técnica de imagenes'!$A$3:$A$102,$G$5),6),6,FALSE)),'Definición técnica de imagenes'!$G$16),"")</f>
        <v>#N/A</v>
      </c>
      <c r="J73" s="63"/>
      <c r="K73" s="65" t="s">
        <v>210</v>
      </c>
    </row>
    <row r="74" spans="1:11" s="11" customFormat="1" ht="100.5" customHeight="1" x14ac:dyDescent="0.25">
      <c r="A74" s="12" t="str">
        <f t="shared" si="8"/>
        <v>IMG65</v>
      </c>
      <c r="B74" s="62" t="s">
        <v>190</v>
      </c>
      <c r="C74" s="20" t="str">
        <f t="shared" ref="C74:C105" si="9">IF(OR(B74&lt;&gt;"",J74&lt;&gt;""),IF($G$4="Recurso",CONCATENATE($G$4," ",$G$5),$G$4),"")</f>
        <v>Recurso F7</v>
      </c>
      <c r="D74" s="63" t="s">
        <v>191</v>
      </c>
      <c r="E74" s="63"/>
      <c r="F74" s="13" t="e">
        <f t="shared" ca="1" si="4"/>
        <v>#N/A</v>
      </c>
      <c r="G74" s="13" t="e">
        <f ca="1">IF($F74&lt;&gt;"",IF($G$4="Recurso",VLOOKUP($E74,OFFSET('Definición técnica de imagenes'!$A$1,MATCH($G$5,'Definición técnica de imagenes'!$A$1:$A$104,0)-1,1,COUNTIF('Definición técnica de imagenes'!$A$3:$A$102,$G$5),5),5,FALSE),'Definición técnica de imagenes'!$F$16),"")</f>
        <v>#N/A</v>
      </c>
      <c r="H74" s="13" t="e">
        <f t="shared" ca="1" si="5"/>
        <v>#N/A</v>
      </c>
      <c r="I74" s="13" t="e">
        <f ca="1">IF(OR($B74&lt;&gt;"",$J74&lt;&gt;""),IF($G$4="Recurso",IF(VLOOKUP($E74,OFFSET('Definición técnica de imagenes'!$A$1,MATCH($G$5,'Definición técnica de imagenes'!$A$1:$A$104,0)-1,1,COUNTIF('Definición técnica de imagenes'!$A$3:$A$102,$G$5),6),6,FALSE)=0,"",VLOOKUP($E74,OFFSET('Definición técnica de imagenes'!$A$1,MATCH($G$5,'Definición técnica de imagenes'!$A$1:$A$104,0)-1,1,COUNTIF('Definición técnica de imagenes'!$A$3:$A$102,$G$5),6),6,FALSE)),'Definición técnica de imagenes'!$G$16),"")</f>
        <v>#N/A</v>
      </c>
      <c r="J74" s="63"/>
      <c r="K74" s="65" t="s">
        <v>210</v>
      </c>
    </row>
    <row r="75" spans="1:11" s="11" customFormat="1" ht="111.75" customHeight="1" x14ac:dyDescent="0.25">
      <c r="A75" s="12" t="str">
        <f t="shared" si="8"/>
        <v>IMG66</v>
      </c>
      <c r="B75" s="62" t="s">
        <v>190</v>
      </c>
      <c r="C75" s="20" t="str">
        <f t="shared" si="9"/>
        <v>Recurso F7</v>
      </c>
      <c r="D75" s="63" t="s">
        <v>191</v>
      </c>
      <c r="E75" s="63"/>
      <c r="F75" s="13" t="e">
        <f t="shared" ref="F75:F108" ca="1" si="10">IF(OR(B75&lt;&gt;"",J75&lt;&gt;""),CONCATENATE($C$7,"_",$A75,IF($G$4="Cuaderno de Estudio","_small",CONCATENATE(IF(I75="","","n"),IF(LEFT($G$5,1)="F",".jpg",".png")))),"")</f>
        <v>#N/A</v>
      </c>
      <c r="G75" s="13" t="e">
        <f ca="1">IF($F75&lt;&gt;"",IF($G$4="Recurso",VLOOKUP($E75,OFFSET('Definición técnica de imagenes'!$A$1,MATCH($G$5,'Definición técnica de imagenes'!$A$1:$A$104,0)-1,1,COUNTIF('Definición técnica de imagenes'!$A$3:$A$102,$G$5),5),5,FALSE),'Definición técnica de imagenes'!$F$16),"")</f>
        <v>#N/A</v>
      </c>
      <c r="H75" s="13" t="e">
        <f t="shared" ref="H75:H108" ca="1" si="11">IF(AND(I75&lt;&gt;"",I75&lt;&gt;0),IF(OR(B75&lt;&gt;"",J75&lt;&gt;""),CONCATENATE($C$7,"_",$A75,IF($G$4="Cuaderno de Estudio","_zoom",CONCATENATE("a",IF(LEFT($G$5,1)="F",".jpg",".png")))),""),"")</f>
        <v>#N/A</v>
      </c>
      <c r="I75" s="13" t="e">
        <f ca="1">IF(OR($B75&lt;&gt;"",$J75&lt;&gt;""),IF($G$4="Recurso",IF(VLOOKUP($E75,OFFSET('Definición técnica de imagenes'!$A$1,MATCH($G$5,'Definición técnica de imagenes'!$A$1:$A$104,0)-1,1,COUNTIF('Definición técnica de imagenes'!$A$3:$A$102,$G$5),6),6,FALSE)=0,"",VLOOKUP($E75,OFFSET('Definición técnica de imagenes'!$A$1,MATCH($G$5,'Definición técnica de imagenes'!$A$1:$A$104,0)-1,1,COUNTIF('Definición técnica de imagenes'!$A$3:$A$102,$G$5),6),6,FALSE)),'Definición técnica de imagenes'!$G$16),"")</f>
        <v>#N/A</v>
      </c>
      <c r="J75" s="63"/>
      <c r="K75" s="65" t="s">
        <v>210</v>
      </c>
    </row>
    <row r="76" spans="1:11" s="11" customFormat="1" ht="120.75" customHeight="1" x14ac:dyDescent="0.25">
      <c r="A76" s="12" t="str">
        <f t="shared" si="8"/>
        <v>IMG67</v>
      </c>
      <c r="B76" s="62" t="s">
        <v>190</v>
      </c>
      <c r="C76" s="20" t="str">
        <f t="shared" si="9"/>
        <v>Recurso F7</v>
      </c>
      <c r="D76" s="63" t="s">
        <v>191</v>
      </c>
      <c r="E76" s="63"/>
      <c r="F76" s="13" t="e">
        <f t="shared" ca="1" si="10"/>
        <v>#N/A</v>
      </c>
      <c r="G76" s="13" t="e">
        <f ca="1">IF($F76&lt;&gt;"",IF($G$4="Recurso",VLOOKUP($E76,OFFSET('Definición técnica de imagenes'!$A$1,MATCH($G$5,'Definición técnica de imagenes'!$A$1:$A$104,0)-1,1,COUNTIF('Definición técnica de imagenes'!$A$3:$A$102,$G$5),5),5,FALSE),'Definición técnica de imagenes'!$F$16),"")</f>
        <v>#N/A</v>
      </c>
      <c r="H76" s="13" t="e">
        <f t="shared" ca="1" si="11"/>
        <v>#N/A</v>
      </c>
      <c r="I76" s="13" t="e">
        <f ca="1">IF(OR($B76&lt;&gt;"",$J76&lt;&gt;""),IF($G$4="Recurso",IF(VLOOKUP($E76,OFFSET('Definición técnica de imagenes'!$A$1,MATCH($G$5,'Definición técnica de imagenes'!$A$1:$A$104,0)-1,1,COUNTIF('Definición técnica de imagenes'!$A$3:$A$102,$G$5),6),6,FALSE)=0,"",VLOOKUP($E76,OFFSET('Definición técnica de imagenes'!$A$1,MATCH($G$5,'Definición técnica de imagenes'!$A$1:$A$104,0)-1,1,COUNTIF('Definición técnica de imagenes'!$A$3:$A$102,$G$5),6),6,FALSE)),'Definición técnica de imagenes'!$G$16),"")</f>
        <v>#N/A</v>
      </c>
      <c r="J76" s="63"/>
      <c r="K76" s="65" t="s">
        <v>210</v>
      </c>
    </row>
    <row r="77" spans="1:11" s="11" customFormat="1" ht="123" customHeight="1" x14ac:dyDescent="0.25">
      <c r="A77" s="12" t="str">
        <f t="shared" si="8"/>
        <v>IMG68</v>
      </c>
      <c r="B77" s="62" t="s">
        <v>190</v>
      </c>
      <c r="C77" s="20" t="str">
        <f t="shared" si="9"/>
        <v>Recurso F7</v>
      </c>
      <c r="D77" s="63" t="s">
        <v>191</v>
      </c>
      <c r="E77" s="63"/>
      <c r="F77" s="13" t="e">
        <f t="shared" ca="1" si="10"/>
        <v>#N/A</v>
      </c>
      <c r="G77" s="13" t="e">
        <f ca="1">IF($F77&lt;&gt;"",IF($G$4="Recurso",VLOOKUP($E77,OFFSET('Definición técnica de imagenes'!$A$1,MATCH($G$5,'Definición técnica de imagenes'!$A$1:$A$104,0)-1,1,COUNTIF('Definición técnica de imagenes'!$A$3:$A$102,$G$5),5),5,FALSE),'Definición técnica de imagenes'!$F$16),"")</f>
        <v>#N/A</v>
      </c>
      <c r="H77" s="13" t="e">
        <f t="shared" ca="1" si="11"/>
        <v>#N/A</v>
      </c>
      <c r="I77" s="13" t="e">
        <f ca="1">IF(OR($B77&lt;&gt;"",$J77&lt;&gt;""),IF($G$4="Recurso",IF(VLOOKUP($E77,OFFSET('Definición técnica de imagenes'!$A$1,MATCH($G$5,'Definición técnica de imagenes'!$A$1:$A$104,0)-1,1,COUNTIF('Definición técnica de imagenes'!$A$3:$A$102,$G$5),6),6,FALSE)=0,"",VLOOKUP($E77,OFFSET('Definición técnica de imagenes'!$A$1,MATCH($G$5,'Definición técnica de imagenes'!$A$1:$A$104,0)-1,1,COUNTIF('Definición técnica de imagenes'!$A$3:$A$102,$G$5),6),6,FALSE)),'Definición técnica de imagenes'!$G$16),"")</f>
        <v>#N/A</v>
      </c>
      <c r="J77" s="63"/>
      <c r="K77" s="65" t="s">
        <v>210</v>
      </c>
    </row>
    <row r="78" spans="1:11" s="11" customFormat="1" ht="116.25" customHeight="1" x14ac:dyDescent="0.25">
      <c r="A78" s="12" t="str">
        <f t="shared" si="8"/>
        <v>IMG69</v>
      </c>
      <c r="B78" s="62" t="s">
        <v>190</v>
      </c>
      <c r="C78" s="20" t="str">
        <f t="shared" si="9"/>
        <v>Recurso F7</v>
      </c>
      <c r="D78" s="63" t="s">
        <v>191</v>
      </c>
      <c r="E78" s="63"/>
      <c r="F78" s="13" t="e">
        <f t="shared" ca="1" si="10"/>
        <v>#N/A</v>
      </c>
      <c r="G78" s="13" t="e">
        <f ca="1">IF($F78&lt;&gt;"",IF($G$4="Recurso",VLOOKUP($E78,OFFSET('Definición técnica de imagenes'!$A$1,MATCH($G$5,'Definición técnica de imagenes'!$A$1:$A$104,0)-1,1,COUNTIF('Definición técnica de imagenes'!$A$3:$A$102,$G$5),5),5,FALSE),'Definición técnica de imagenes'!$F$16),"")</f>
        <v>#N/A</v>
      </c>
      <c r="H78" s="13" t="e">
        <f t="shared" ca="1" si="11"/>
        <v>#N/A</v>
      </c>
      <c r="I78" s="13" t="e">
        <f ca="1">IF(OR($B78&lt;&gt;"",$J78&lt;&gt;""),IF($G$4="Recurso",IF(VLOOKUP($E78,OFFSET('Definición técnica de imagenes'!$A$1,MATCH($G$5,'Definición técnica de imagenes'!$A$1:$A$104,0)-1,1,COUNTIF('Definición técnica de imagenes'!$A$3:$A$102,$G$5),6),6,FALSE)=0,"",VLOOKUP($E78,OFFSET('Definición técnica de imagenes'!$A$1,MATCH($G$5,'Definición técnica de imagenes'!$A$1:$A$104,0)-1,1,COUNTIF('Definición técnica de imagenes'!$A$3:$A$102,$G$5),6),6,FALSE)),'Definición técnica de imagenes'!$G$16),"")</f>
        <v>#N/A</v>
      </c>
      <c r="J78" s="63"/>
      <c r="K78" s="65" t="s">
        <v>210</v>
      </c>
    </row>
    <row r="79" spans="1:11" s="11" customFormat="1" ht="120" customHeight="1" x14ac:dyDescent="0.25">
      <c r="A79" s="12" t="str">
        <f t="shared" si="8"/>
        <v>IMG70</v>
      </c>
      <c r="B79" s="62" t="s">
        <v>190</v>
      </c>
      <c r="C79" s="20" t="str">
        <f t="shared" si="9"/>
        <v>Recurso F7</v>
      </c>
      <c r="D79" s="63" t="s">
        <v>191</v>
      </c>
      <c r="E79" s="63"/>
      <c r="F79" s="13" t="e">
        <f t="shared" ca="1" si="10"/>
        <v>#N/A</v>
      </c>
      <c r="G79" s="13" t="e">
        <f ca="1">IF($F79&lt;&gt;"",IF($G$4="Recurso",VLOOKUP($E79,OFFSET('Definición técnica de imagenes'!$A$1,MATCH($G$5,'Definición técnica de imagenes'!$A$1:$A$104,0)-1,1,COUNTIF('Definición técnica de imagenes'!$A$3:$A$102,$G$5),5),5,FALSE),'Definición técnica de imagenes'!$F$16),"")</f>
        <v>#N/A</v>
      </c>
      <c r="H79" s="13" t="e">
        <f t="shared" ca="1" si="11"/>
        <v>#N/A</v>
      </c>
      <c r="I79" s="13" t="e">
        <f ca="1">IF(OR($B79&lt;&gt;"",$J79&lt;&gt;""),IF($G$4="Recurso",IF(VLOOKUP($E79,OFFSET('Definición técnica de imagenes'!$A$1,MATCH($G$5,'Definición técnica de imagenes'!$A$1:$A$104,0)-1,1,COUNTIF('Definición técnica de imagenes'!$A$3:$A$102,$G$5),6),6,FALSE)=0,"",VLOOKUP($E79,OFFSET('Definición técnica de imagenes'!$A$1,MATCH($G$5,'Definición técnica de imagenes'!$A$1:$A$104,0)-1,1,COUNTIF('Definición técnica de imagenes'!$A$3:$A$102,$G$5),6),6,FALSE)),'Definición técnica de imagenes'!$G$16),"")</f>
        <v>#N/A</v>
      </c>
      <c r="J79" s="63"/>
      <c r="K79" s="65" t="s">
        <v>210</v>
      </c>
    </row>
    <row r="80" spans="1:11" s="11" customFormat="1" ht="120" customHeight="1" x14ac:dyDescent="0.25">
      <c r="A80" s="12" t="str">
        <f t="shared" si="8"/>
        <v>IMG71</v>
      </c>
      <c r="B80" s="62" t="s">
        <v>190</v>
      </c>
      <c r="C80" s="20" t="str">
        <f t="shared" si="9"/>
        <v>Recurso F7</v>
      </c>
      <c r="D80" s="63" t="s">
        <v>191</v>
      </c>
      <c r="E80" s="63"/>
      <c r="F80" s="13" t="e">
        <f t="shared" ca="1" si="10"/>
        <v>#N/A</v>
      </c>
      <c r="G80" s="13" t="e">
        <f ca="1">IF($F80&lt;&gt;"",IF($G$4="Recurso",VLOOKUP($E80,OFFSET('Definición técnica de imagenes'!$A$1,MATCH($G$5,'Definición técnica de imagenes'!$A$1:$A$104,0)-1,1,COUNTIF('Definición técnica de imagenes'!$A$3:$A$102,$G$5),5),5,FALSE),'Definición técnica de imagenes'!$F$16),"")</f>
        <v>#N/A</v>
      </c>
      <c r="H80" s="13" t="e">
        <f t="shared" ca="1" si="11"/>
        <v>#N/A</v>
      </c>
      <c r="I80" s="13" t="e">
        <f ca="1">IF(OR($B80&lt;&gt;"",$J80&lt;&gt;""),IF($G$4="Recurso",IF(VLOOKUP($E80,OFFSET('Definición técnica de imagenes'!$A$1,MATCH($G$5,'Definición técnica de imagenes'!$A$1:$A$104,0)-1,1,COUNTIF('Definición técnica de imagenes'!$A$3:$A$102,$G$5),6),6,FALSE)=0,"",VLOOKUP($E80,OFFSET('Definición técnica de imagenes'!$A$1,MATCH($G$5,'Definición técnica de imagenes'!$A$1:$A$104,0)-1,1,COUNTIF('Definición técnica de imagenes'!$A$3:$A$102,$G$5),6),6,FALSE)),'Definición técnica de imagenes'!$G$16),"")</f>
        <v>#N/A</v>
      </c>
      <c r="J80" s="63"/>
      <c r="K80" s="65" t="s">
        <v>210</v>
      </c>
    </row>
    <row r="81" spans="1:11" s="11" customFormat="1" ht="123" customHeight="1" x14ac:dyDescent="0.25">
      <c r="A81" s="12" t="str">
        <f t="shared" si="8"/>
        <v>IMG72</v>
      </c>
      <c r="B81" s="62" t="s">
        <v>190</v>
      </c>
      <c r="C81" s="20" t="str">
        <f t="shared" si="9"/>
        <v>Recurso F7</v>
      </c>
      <c r="D81" s="63" t="s">
        <v>191</v>
      </c>
      <c r="E81" s="63"/>
      <c r="F81" s="13" t="e">
        <f t="shared" ca="1" si="10"/>
        <v>#N/A</v>
      </c>
      <c r="G81" s="13" t="e">
        <f ca="1">IF($F81&lt;&gt;"",IF($G$4="Recurso",VLOOKUP($E81,OFFSET('Definición técnica de imagenes'!$A$1,MATCH($G$5,'Definición técnica de imagenes'!$A$1:$A$104,0)-1,1,COUNTIF('Definición técnica de imagenes'!$A$3:$A$102,$G$5),5),5,FALSE),'Definición técnica de imagenes'!$F$16),"")</f>
        <v>#N/A</v>
      </c>
      <c r="H81" s="13" t="e">
        <f t="shared" ca="1" si="11"/>
        <v>#N/A</v>
      </c>
      <c r="I81" s="13" t="e">
        <f ca="1">IF(OR($B81&lt;&gt;"",$J81&lt;&gt;""),IF($G$4="Recurso",IF(VLOOKUP($E81,OFFSET('Definición técnica de imagenes'!$A$1,MATCH($G$5,'Definición técnica de imagenes'!$A$1:$A$104,0)-1,1,COUNTIF('Definición técnica de imagenes'!$A$3:$A$102,$G$5),6),6,FALSE)=0,"",VLOOKUP($E81,OFFSET('Definición técnica de imagenes'!$A$1,MATCH($G$5,'Definición técnica de imagenes'!$A$1:$A$104,0)-1,1,COUNTIF('Definición técnica de imagenes'!$A$3:$A$102,$G$5),6),6,FALSE)),'Definición técnica de imagenes'!$G$16),"")</f>
        <v>#N/A</v>
      </c>
      <c r="J81" s="63"/>
      <c r="K81" s="65" t="s">
        <v>210</v>
      </c>
    </row>
    <row r="82" spans="1:11" s="11" customFormat="1" ht="123" customHeight="1" x14ac:dyDescent="0.25">
      <c r="A82" s="12" t="str">
        <f t="shared" si="8"/>
        <v>IMG73</v>
      </c>
      <c r="B82" s="62" t="s">
        <v>190</v>
      </c>
      <c r="C82" s="20" t="str">
        <f t="shared" si="9"/>
        <v>Recurso F7</v>
      </c>
      <c r="D82" s="63" t="s">
        <v>191</v>
      </c>
      <c r="E82" s="63"/>
      <c r="F82" s="13" t="e">
        <f t="shared" ca="1" si="10"/>
        <v>#N/A</v>
      </c>
      <c r="G82" s="13" t="e">
        <f ca="1">IF($F82&lt;&gt;"",IF($G$4="Recurso",VLOOKUP($E82,OFFSET('Definición técnica de imagenes'!$A$1,MATCH($G$5,'Definición técnica de imagenes'!$A$1:$A$104,0)-1,1,COUNTIF('Definición técnica de imagenes'!$A$3:$A$102,$G$5),5),5,FALSE),'Definición técnica de imagenes'!$F$16),"")</f>
        <v>#N/A</v>
      </c>
      <c r="H82" s="13" t="e">
        <f t="shared" ca="1" si="11"/>
        <v>#N/A</v>
      </c>
      <c r="I82" s="13" t="e">
        <f ca="1">IF(OR($B82&lt;&gt;"",$J82&lt;&gt;""),IF($G$4="Recurso",IF(VLOOKUP($E82,OFFSET('Definición técnica de imagenes'!$A$1,MATCH($G$5,'Definición técnica de imagenes'!$A$1:$A$104,0)-1,1,COUNTIF('Definición técnica de imagenes'!$A$3:$A$102,$G$5),6),6,FALSE)=0,"",VLOOKUP($E82,OFFSET('Definición técnica de imagenes'!$A$1,MATCH($G$5,'Definición técnica de imagenes'!$A$1:$A$104,0)-1,1,COUNTIF('Definición técnica de imagenes'!$A$3:$A$102,$G$5),6),6,FALSE)),'Definición técnica de imagenes'!$G$16),"")</f>
        <v>#N/A</v>
      </c>
      <c r="J82" s="63"/>
      <c r="K82" s="65" t="s">
        <v>210</v>
      </c>
    </row>
    <row r="83" spans="1:11" s="11" customFormat="1" x14ac:dyDescent="0.25">
      <c r="A83" s="12" t="str">
        <f t="shared" ref="A83:A108" si="12">IF(OR(B83&lt;&gt;"",J83&lt;&gt;""),CONCATENATE(LEFT(A82,3),IF(MID(A82,4,2)+1&lt;10,CONCATENATE("0",MID(A82,4,2)+1),MID(A82,4,2)+1)),"")</f>
        <v/>
      </c>
      <c r="B83" s="62"/>
      <c r="C83" s="20" t="str">
        <f t="shared" si="9"/>
        <v/>
      </c>
      <c r="D83" s="63"/>
      <c r="E83" s="63"/>
      <c r="F83" s="13" t="str">
        <f t="shared" si="10"/>
        <v/>
      </c>
      <c r="G83" s="13" t="str">
        <f ca="1">IF($F83&lt;&gt;"",IF($G$4="Recurso",VLOOKUP($E83,OFFSET('Definición técnica de imagenes'!$A$1,MATCH($G$5,'Definición técnica de imagenes'!$A$1:$A$104,0)-1,1,COUNTIF('Definición técnica de imagenes'!$A$3:$A$102,$G$5),5),5,FALSE),'Definición técnica de imagenes'!$F$16),"")</f>
        <v/>
      </c>
      <c r="H83" s="13" t="str">
        <f t="shared" ca="1" si="11"/>
        <v/>
      </c>
      <c r="I83" s="13" t="str">
        <f ca="1">IF(OR($B83&lt;&gt;"",$J83&lt;&gt;""),IF($G$4="Recurso",IF(VLOOKUP($E83,OFFSET('Definición técnica de imagenes'!$A$1,MATCH($G$5,'Definición técnica de imagenes'!$A$1:$A$104,0)-1,1,COUNTIF('Definición técnica de imagenes'!$A$3:$A$102,$G$5),6),6,FALSE)=0,"",VLOOKUP($E83,OFFSET('Definición técnica de imagenes'!$A$1,MATCH($G$5,'Definición técnica de imagenes'!$A$1:$A$104,0)-1,1,COUNTIF('Definición técnica de imagenes'!$A$3:$A$102,$G$5),6),6,FALSE)),'Definición técnica de imagenes'!$G$16),"")</f>
        <v/>
      </c>
      <c r="J83" s="63"/>
      <c r="K83" s="65"/>
    </row>
    <row r="84" spans="1:11" s="11" customFormat="1" x14ac:dyDescent="0.25">
      <c r="A84" s="12" t="str">
        <f t="shared" si="12"/>
        <v/>
      </c>
      <c r="B84" s="62"/>
      <c r="C84" s="20" t="str">
        <f t="shared" si="9"/>
        <v/>
      </c>
      <c r="D84" s="63"/>
      <c r="E84" s="63"/>
      <c r="F84" s="13" t="str">
        <f t="shared" si="10"/>
        <v/>
      </c>
      <c r="G84" s="13" t="str">
        <f ca="1">IF($F84&lt;&gt;"",IF($G$4="Recurso",VLOOKUP($E84,OFFSET('Definición técnica de imagenes'!$A$1,MATCH($G$5,'Definición técnica de imagenes'!$A$1:$A$104,0)-1,1,COUNTIF('Definición técnica de imagenes'!$A$3:$A$102,$G$5),5),5,FALSE),'Definición técnica de imagenes'!$F$16),"")</f>
        <v/>
      </c>
      <c r="H84" s="13" t="str">
        <f t="shared" ca="1" si="11"/>
        <v/>
      </c>
      <c r="I84" s="13" t="str">
        <f ca="1">IF(OR($B84&lt;&gt;"",$J84&lt;&gt;""),IF($G$4="Recurso",IF(VLOOKUP($E84,OFFSET('Definición técnica de imagenes'!$A$1,MATCH($G$5,'Definición técnica de imagenes'!$A$1:$A$104,0)-1,1,COUNTIF('Definición técnica de imagenes'!$A$3:$A$102,$G$5),6),6,FALSE)=0,"",VLOOKUP($E84,OFFSET('Definición técnica de imagenes'!$A$1,MATCH($G$5,'Definición técnica de imagenes'!$A$1:$A$104,0)-1,1,COUNTIF('Definición técnica de imagenes'!$A$3:$A$102,$G$5),6),6,FALSE)),'Definición técnica de imagenes'!$G$16),"")</f>
        <v/>
      </c>
      <c r="J84" s="63"/>
      <c r="K84" s="65"/>
    </row>
    <row r="85" spans="1:11" s="11" customFormat="1" x14ac:dyDescent="0.25">
      <c r="A85" s="12" t="str">
        <f t="shared" si="12"/>
        <v/>
      </c>
      <c r="B85" s="62"/>
      <c r="C85" s="20" t="str">
        <f t="shared" si="9"/>
        <v/>
      </c>
      <c r="D85" s="63"/>
      <c r="E85" s="63"/>
      <c r="F85" s="13" t="str">
        <f t="shared" si="10"/>
        <v/>
      </c>
      <c r="G85" s="13" t="str">
        <f ca="1">IF($F85&lt;&gt;"",IF($G$4="Recurso",VLOOKUP($E85,OFFSET('Definición técnica de imagenes'!$A$1,MATCH($G$5,'Definición técnica de imagenes'!$A$1:$A$104,0)-1,1,COUNTIF('Definición técnica de imagenes'!$A$3:$A$102,$G$5),5),5,FALSE),'Definición técnica de imagenes'!$F$16),"")</f>
        <v/>
      </c>
      <c r="H85" s="13" t="str">
        <f t="shared" ca="1" si="11"/>
        <v/>
      </c>
      <c r="I85" s="13" t="str">
        <f ca="1">IF(OR($B85&lt;&gt;"",$J85&lt;&gt;""),IF($G$4="Recurso",IF(VLOOKUP($E85,OFFSET('Definición técnica de imagenes'!$A$1,MATCH($G$5,'Definición técnica de imagenes'!$A$1:$A$104,0)-1,1,COUNTIF('Definición técnica de imagenes'!$A$3:$A$102,$G$5),6),6,FALSE)=0,"",VLOOKUP($E85,OFFSET('Definición técnica de imagenes'!$A$1,MATCH($G$5,'Definición técnica de imagenes'!$A$1:$A$104,0)-1,1,COUNTIF('Definición técnica de imagenes'!$A$3:$A$102,$G$5),6),6,FALSE)),'Definición técnica de imagenes'!$G$16),"")</f>
        <v/>
      </c>
      <c r="J85" s="63"/>
      <c r="K85" s="65"/>
    </row>
    <row r="86" spans="1:11" s="11" customFormat="1" x14ac:dyDescent="0.25">
      <c r="A86" s="12" t="str">
        <f t="shared" si="12"/>
        <v/>
      </c>
      <c r="B86" s="62"/>
      <c r="C86" s="20" t="str">
        <f t="shared" si="9"/>
        <v/>
      </c>
      <c r="D86" s="63"/>
      <c r="E86" s="63"/>
      <c r="F86" s="13" t="str">
        <f t="shared" si="10"/>
        <v/>
      </c>
      <c r="G86" s="13" t="str">
        <f ca="1">IF($F86&lt;&gt;"",IF($G$4="Recurso",VLOOKUP($E86,OFFSET('Definición técnica de imagenes'!$A$1,MATCH($G$5,'Definición técnica de imagenes'!$A$1:$A$104,0)-1,1,COUNTIF('Definición técnica de imagenes'!$A$3:$A$102,$G$5),5),5,FALSE),'Definición técnica de imagenes'!$F$16),"")</f>
        <v/>
      </c>
      <c r="H86" s="13" t="str">
        <f t="shared" ca="1" si="11"/>
        <v/>
      </c>
      <c r="I86" s="13" t="str">
        <f ca="1">IF(OR($B86&lt;&gt;"",$J86&lt;&gt;""),IF($G$4="Recurso",IF(VLOOKUP($E86,OFFSET('Definición técnica de imagenes'!$A$1,MATCH($G$5,'Definición técnica de imagenes'!$A$1:$A$104,0)-1,1,COUNTIF('Definición técnica de imagenes'!$A$3:$A$102,$G$5),6),6,FALSE)=0,"",VLOOKUP($E86,OFFSET('Definición técnica de imagenes'!$A$1,MATCH($G$5,'Definición técnica de imagenes'!$A$1:$A$104,0)-1,1,COUNTIF('Definición técnica de imagenes'!$A$3:$A$102,$G$5),6),6,FALSE)),'Definición técnica de imagenes'!$G$16),"")</f>
        <v/>
      </c>
      <c r="J86" s="63"/>
      <c r="K86" s="65"/>
    </row>
    <row r="87" spans="1:11" s="11" customFormat="1" x14ac:dyDescent="0.25">
      <c r="A87" s="12" t="str">
        <f t="shared" si="12"/>
        <v/>
      </c>
      <c r="B87" s="62"/>
      <c r="C87" s="20" t="str">
        <f t="shared" si="9"/>
        <v/>
      </c>
      <c r="D87" s="63"/>
      <c r="E87" s="63"/>
      <c r="F87" s="13" t="str">
        <f t="shared" si="10"/>
        <v/>
      </c>
      <c r="G87" s="13" t="str">
        <f ca="1">IF($F87&lt;&gt;"",IF($G$4="Recurso",VLOOKUP($E87,OFFSET('Definición técnica de imagenes'!$A$1,MATCH($G$5,'Definición técnica de imagenes'!$A$1:$A$104,0)-1,1,COUNTIF('Definición técnica de imagenes'!$A$3:$A$102,$G$5),5),5,FALSE),'Definición técnica de imagenes'!$F$16),"")</f>
        <v/>
      </c>
      <c r="H87" s="13" t="str">
        <f t="shared" ca="1" si="11"/>
        <v/>
      </c>
      <c r="I87" s="13" t="str">
        <f ca="1">IF(OR($B87&lt;&gt;"",$J87&lt;&gt;""),IF($G$4="Recurso",IF(VLOOKUP($E87,OFFSET('Definición técnica de imagenes'!$A$1,MATCH($G$5,'Definición técnica de imagenes'!$A$1:$A$104,0)-1,1,COUNTIF('Definición técnica de imagenes'!$A$3:$A$102,$G$5),6),6,FALSE)=0,"",VLOOKUP($E87,OFFSET('Definición técnica de imagenes'!$A$1,MATCH($G$5,'Definición técnica de imagenes'!$A$1:$A$104,0)-1,1,COUNTIF('Definición técnica de imagenes'!$A$3:$A$102,$G$5),6),6,FALSE)),'Definición técnica de imagenes'!$G$16),"")</f>
        <v/>
      </c>
      <c r="J87" s="63"/>
      <c r="K87" s="65"/>
    </row>
    <row r="88" spans="1:11" s="11" customFormat="1" x14ac:dyDescent="0.25">
      <c r="A88" s="12" t="str">
        <f t="shared" si="12"/>
        <v/>
      </c>
      <c r="B88" s="62"/>
      <c r="C88" s="20" t="str">
        <f t="shared" si="9"/>
        <v/>
      </c>
      <c r="D88" s="63"/>
      <c r="E88" s="63"/>
      <c r="F88" s="13" t="str">
        <f t="shared" si="10"/>
        <v/>
      </c>
      <c r="G88" s="13" t="str">
        <f ca="1">IF($F88&lt;&gt;"",IF($G$4="Recurso",VLOOKUP($E88,OFFSET('Definición técnica de imagenes'!$A$1,MATCH($G$5,'Definición técnica de imagenes'!$A$1:$A$104,0)-1,1,COUNTIF('Definición técnica de imagenes'!$A$3:$A$102,$G$5),5),5,FALSE),'Definición técnica de imagenes'!$F$16),"")</f>
        <v/>
      </c>
      <c r="H88" s="13" t="str">
        <f t="shared" ca="1" si="11"/>
        <v/>
      </c>
      <c r="I88" s="13" t="str">
        <f ca="1">IF(OR($B88&lt;&gt;"",$J88&lt;&gt;""),IF($G$4="Recurso",IF(VLOOKUP($E88,OFFSET('Definición técnica de imagenes'!$A$1,MATCH($G$5,'Definición técnica de imagenes'!$A$1:$A$104,0)-1,1,COUNTIF('Definición técnica de imagenes'!$A$3:$A$102,$G$5),6),6,FALSE)=0,"",VLOOKUP($E88,OFFSET('Definición técnica de imagenes'!$A$1,MATCH($G$5,'Definición técnica de imagenes'!$A$1:$A$104,0)-1,1,COUNTIF('Definición técnica de imagenes'!$A$3:$A$102,$G$5),6),6,FALSE)),'Definición técnica de imagenes'!$G$16),"")</f>
        <v/>
      </c>
      <c r="J88" s="63"/>
      <c r="K88" s="65"/>
    </row>
    <row r="89" spans="1:11" s="11" customFormat="1" x14ac:dyDescent="0.25">
      <c r="A89" s="12" t="str">
        <f t="shared" si="12"/>
        <v/>
      </c>
      <c r="B89" s="62"/>
      <c r="C89" s="20" t="str">
        <f t="shared" si="9"/>
        <v/>
      </c>
      <c r="D89" s="63"/>
      <c r="E89" s="63"/>
      <c r="F89" s="13" t="str">
        <f t="shared" si="10"/>
        <v/>
      </c>
      <c r="G89" s="13" t="str">
        <f ca="1">IF($F89&lt;&gt;"",IF($G$4="Recurso",VLOOKUP($E89,OFFSET('Definición técnica de imagenes'!$A$1,MATCH($G$5,'Definición técnica de imagenes'!$A$1:$A$104,0)-1,1,COUNTIF('Definición técnica de imagenes'!$A$3:$A$102,$G$5),5),5,FALSE),'Definición técnica de imagenes'!$F$16),"")</f>
        <v/>
      </c>
      <c r="H89" s="13" t="str">
        <f t="shared" ca="1" si="11"/>
        <v/>
      </c>
      <c r="I89" s="13" t="str">
        <f ca="1">IF(OR($B89&lt;&gt;"",$J89&lt;&gt;""),IF($G$4="Recurso",IF(VLOOKUP($E89,OFFSET('Definición técnica de imagenes'!$A$1,MATCH($G$5,'Definición técnica de imagenes'!$A$1:$A$104,0)-1,1,COUNTIF('Definición técnica de imagenes'!$A$3:$A$102,$G$5),6),6,FALSE)=0,"",VLOOKUP($E89,OFFSET('Definición técnica de imagenes'!$A$1,MATCH($G$5,'Definición técnica de imagenes'!$A$1:$A$104,0)-1,1,COUNTIF('Definición técnica de imagenes'!$A$3:$A$102,$G$5),6),6,FALSE)),'Definición técnica de imagenes'!$G$16),"")</f>
        <v/>
      </c>
      <c r="J89" s="63"/>
      <c r="K89" s="65"/>
    </row>
    <row r="90" spans="1:11" s="11" customFormat="1" x14ac:dyDescent="0.25">
      <c r="A90" s="12" t="str">
        <f t="shared" si="12"/>
        <v/>
      </c>
      <c r="B90" s="62"/>
      <c r="C90" s="20" t="str">
        <f t="shared" si="9"/>
        <v/>
      </c>
      <c r="D90" s="63"/>
      <c r="E90" s="63"/>
      <c r="F90" s="13" t="str">
        <f t="shared" si="10"/>
        <v/>
      </c>
      <c r="G90" s="13" t="str">
        <f ca="1">IF($F90&lt;&gt;"",IF($G$4="Recurso",VLOOKUP($E90,OFFSET('Definición técnica de imagenes'!$A$1,MATCH($G$5,'Definición técnica de imagenes'!$A$1:$A$104,0)-1,1,COUNTIF('Definición técnica de imagenes'!$A$3:$A$102,$G$5),5),5,FALSE),'Definición técnica de imagenes'!$F$16),"")</f>
        <v/>
      </c>
      <c r="H90" s="13" t="str">
        <f t="shared" ca="1" si="11"/>
        <v/>
      </c>
      <c r="I90" s="13" t="str">
        <f ca="1">IF(OR($B90&lt;&gt;"",$J90&lt;&gt;""),IF($G$4="Recurso",IF(VLOOKUP($E90,OFFSET('Definición técnica de imagenes'!$A$1,MATCH($G$5,'Definición técnica de imagenes'!$A$1:$A$104,0)-1,1,COUNTIF('Definición técnica de imagenes'!$A$3:$A$102,$G$5),6),6,FALSE)=0,"",VLOOKUP($E90,OFFSET('Definición técnica de imagenes'!$A$1,MATCH($G$5,'Definición técnica de imagenes'!$A$1:$A$104,0)-1,1,COUNTIF('Definición técnica de imagenes'!$A$3:$A$102,$G$5),6),6,FALSE)),'Definición técnica de imagenes'!$G$16),"")</f>
        <v/>
      </c>
      <c r="J90" s="63"/>
      <c r="K90" s="65"/>
    </row>
    <row r="91" spans="1:11" s="11" customFormat="1" x14ac:dyDescent="0.25">
      <c r="A91" s="12" t="str">
        <f t="shared" si="12"/>
        <v/>
      </c>
      <c r="B91" s="62"/>
      <c r="C91" s="20" t="str">
        <f t="shared" si="9"/>
        <v/>
      </c>
      <c r="D91" s="63"/>
      <c r="E91" s="63"/>
      <c r="F91" s="13" t="str">
        <f t="shared" si="10"/>
        <v/>
      </c>
      <c r="G91" s="13" t="str">
        <f ca="1">IF($F91&lt;&gt;"",IF($G$4="Recurso",VLOOKUP($E91,OFFSET('Definición técnica de imagenes'!$A$1,MATCH($G$5,'Definición técnica de imagenes'!$A$1:$A$104,0)-1,1,COUNTIF('Definición técnica de imagenes'!$A$3:$A$102,$G$5),5),5,FALSE),'Definición técnica de imagenes'!$F$16),"")</f>
        <v/>
      </c>
      <c r="H91" s="13" t="str">
        <f t="shared" ca="1" si="11"/>
        <v/>
      </c>
      <c r="I91" s="13" t="str">
        <f ca="1">IF(OR($B91&lt;&gt;"",$J91&lt;&gt;""),IF($G$4="Recurso",IF(VLOOKUP($E91,OFFSET('Definición técnica de imagenes'!$A$1,MATCH($G$5,'Definición técnica de imagenes'!$A$1:$A$104,0)-1,1,COUNTIF('Definición técnica de imagenes'!$A$3:$A$102,$G$5),6),6,FALSE)=0,"",VLOOKUP($E91,OFFSET('Definición técnica de imagenes'!$A$1,MATCH($G$5,'Definición técnica de imagenes'!$A$1:$A$104,0)-1,1,COUNTIF('Definición técnica de imagenes'!$A$3:$A$102,$G$5),6),6,FALSE)),'Definición técnica de imagenes'!$G$16),"")</f>
        <v/>
      </c>
      <c r="J91" s="63"/>
      <c r="K91" s="65"/>
    </row>
    <row r="92" spans="1:11" s="11" customFormat="1" x14ac:dyDescent="0.25">
      <c r="A92" s="12" t="str">
        <f t="shared" si="12"/>
        <v/>
      </c>
      <c r="B92" s="62"/>
      <c r="C92" s="20" t="str">
        <f t="shared" si="9"/>
        <v/>
      </c>
      <c r="D92" s="63"/>
      <c r="E92" s="63"/>
      <c r="F92" s="13" t="str">
        <f t="shared" si="10"/>
        <v/>
      </c>
      <c r="G92" s="13" t="str">
        <f ca="1">IF($F92&lt;&gt;"",IF($G$4="Recurso",VLOOKUP($E92,OFFSET('Definición técnica de imagenes'!$A$1,MATCH($G$5,'Definición técnica de imagenes'!$A$1:$A$104,0)-1,1,COUNTIF('Definición técnica de imagenes'!$A$3:$A$102,$G$5),5),5,FALSE),'Definición técnica de imagenes'!$F$16),"")</f>
        <v/>
      </c>
      <c r="H92" s="13" t="str">
        <f t="shared" ca="1" si="11"/>
        <v/>
      </c>
      <c r="I92" s="13" t="str">
        <f ca="1">IF(OR($B92&lt;&gt;"",$J92&lt;&gt;""),IF($G$4="Recurso",IF(VLOOKUP($E92,OFFSET('Definición técnica de imagenes'!$A$1,MATCH($G$5,'Definición técnica de imagenes'!$A$1:$A$104,0)-1,1,COUNTIF('Definición técnica de imagenes'!$A$3:$A$102,$G$5),6),6,FALSE)=0,"",VLOOKUP($E92,OFFSET('Definición técnica de imagenes'!$A$1,MATCH($G$5,'Definición técnica de imagenes'!$A$1:$A$104,0)-1,1,COUNTIF('Definición técnica de imagenes'!$A$3:$A$102,$G$5),6),6,FALSE)),'Definición técnica de imagenes'!$G$16),"")</f>
        <v/>
      </c>
      <c r="J92" s="63"/>
      <c r="K92" s="65"/>
    </row>
    <row r="93" spans="1:11" s="11" customFormat="1" x14ac:dyDescent="0.25">
      <c r="A93" s="12" t="str">
        <f t="shared" si="12"/>
        <v/>
      </c>
      <c r="B93" s="62"/>
      <c r="C93" s="20" t="str">
        <f t="shared" si="9"/>
        <v/>
      </c>
      <c r="D93" s="63"/>
      <c r="E93" s="63"/>
      <c r="F93" s="13" t="str">
        <f t="shared" si="10"/>
        <v/>
      </c>
      <c r="G93" s="13" t="str">
        <f ca="1">IF($F93&lt;&gt;"",IF($G$4="Recurso",VLOOKUP($E93,OFFSET('Definición técnica de imagenes'!$A$1,MATCH($G$5,'Definición técnica de imagenes'!$A$1:$A$104,0)-1,1,COUNTIF('Definición técnica de imagenes'!$A$3:$A$102,$G$5),5),5,FALSE),'Definición técnica de imagenes'!$F$16),"")</f>
        <v/>
      </c>
      <c r="H93" s="13" t="str">
        <f t="shared" ca="1" si="11"/>
        <v/>
      </c>
      <c r="I93" s="13" t="str">
        <f ca="1">IF(OR($B93&lt;&gt;"",$J93&lt;&gt;""),IF($G$4="Recurso",IF(VLOOKUP($E93,OFFSET('Definición técnica de imagenes'!$A$1,MATCH($G$5,'Definición técnica de imagenes'!$A$1:$A$104,0)-1,1,COUNTIF('Definición técnica de imagenes'!$A$3:$A$102,$G$5),6),6,FALSE)=0,"",VLOOKUP($E93,OFFSET('Definición técnica de imagenes'!$A$1,MATCH($G$5,'Definición técnica de imagenes'!$A$1:$A$104,0)-1,1,COUNTIF('Definición técnica de imagenes'!$A$3:$A$102,$G$5),6),6,FALSE)),'Definición técnica de imagenes'!$G$16),"")</f>
        <v/>
      </c>
      <c r="J93" s="63"/>
      <c r="K93" s="65"/>
    </row>
    <row r="94" spans="1:11" s="11" customFormat="1" x14ac:dyDescent="0.25">
      <c r="A94" s="12" t="str">
        <f t="shared" si="12"/>
        <v/>
      </c>
      <c r="B94" s="62"/>
      <c r="C94" s="20" t="str">
        <f t="shared" si="9"/>
        <v/>
      </c>
      <c r="D94" s="63"/>
      <c r="E94" s="63"/>
      <c r="F94" s="13" t="str">
        <f t="shared" si="10"/>
        <v/>
      </c>
      <c r="G94" s="13" t="str">
        <f ca="1">IF($F94&lt;&gt;"",IF($G$4="Recurso",VLOOKUP($E94,OFFSET('Definición técnica de imagenes'!$A$1,MATCH($G$5,'Definición técnica de imagenes'!$A$1:$A$104,0)-1,1,COUNTIF('Definición técnica de imagenes'!$A$3:$A$102,$G$5),5),5,FALSE),'Definición técnica de imagenes'!$F$16),"")</f>
        <v/>
      </c>
      <c r="H94" s="13" t="str">
        <f t="shared" ca="1" si="11"/>
        <v/>
      </c>
      <c r="I94" s="13" t="str">
        <f ca="1">IF(OR($B94&lt;&gt;"",$J94&lt;&gt;""),IF($G$4="Recurso",IF(VLOOKUP($E94,OFFSET('Definición técnica de imagenes'!$A$1,MATCH($G$5,'Definición técnica de imagenes'!$A$1:$A$104,0)-1,1,COUNTIF('Definición técnica de imagenes'!$A$3:$A$102,$G$5),6),6,FALSE)=0,"",VLOOKUP($E94,OFFSET('Definición técnica de imagenes'!$A$1,MATCH($G$5,'Definición técnica de imagenes'!$A$1:$A$104,0)-1,1,COUNTIF('Definición técnica de imagenes'!$A$3:$A$102,$G$5),6),6,FALSE)),'Definición técnica de imagenes'!$G$16),"")</f>
        <v/>
      </c>
      <c r="J94" s="63"/>
      <c r="K94" s="65"/>
    </row>
    <row r="95" spans="1:11" s="11" customFormat="1" x14ac:dyDescent="0.25">
      <c r="A95" s="12" t="str">
        <f t="shared" si="12"/>
        <v/>
      </c>
      <c r="B95" s="62"/>
      <c r="C95" s="20" t="str">
        <f t="shared" si="9"/>
        <v/>
      </c>
      <c r="D95" s="63"/>
      <c r="E95" s="63"/>
      <c r="F95" s="13" t="str">
        <f t="shared" si="10"/>
        <v/>
      </c>
      <c r="G95" s="13" t="str">
        <f ca="1">IF($F95&lt;&gt;"",IF($G$4="Recurso",VLOOKUP($E95,OFFSET('Definición técnica de imagenes'!$A$1,MATCH($G$5,'Definición técnica de imagenes'!$A$1:$A$104,0)-1,1,COUNTIF('Definición técnica de imagenes'!$A$3:$A$102,$G$5),5),5,FALSE),'Definición técnica de imagenes'!$F$16),"")</f>
        <v/>
      </c>
      <c r="H95" s="13" t="str">
        <f t="shared" ca="1" si="11"/>
        <v/>
      </c>
      <c r="I95" s="13" t="str">
        <f ca="1">IF(OR($B95&lt;&gt;"",$J95&lt;&gt;""),IF($G$4="Recurso",IF(VLOOKUP($E95,OFFSET('Definición técnica de imagenes'!$A$1,MATCH($G$5,'Definición técnica de imagenes'!$A$1:$A$104,0)-1,1,COUNTIF('Definición técnica de imagenes'!$A$3:$A$102,$G$5),6),6,FALSE)=0,"",VLOOKUP($E95,OFFSET('Definición técnica de imagenes'!$A$1,MATCH($G$5,'Definición técnica de imagenes'!$A$1:$A$104,0)-1,1,COUNTIF('Definición técnica de imagenes'!$A$3:$A$102,$G$5),6),6,FALSE)),'Definición técnica de imagenes'!$G$16),"")</f>
        <v/>
      </c>
      <c r="J95" s="63"/>
      <c r="K95" s="65"/>
    </row>
    <row r="96" spans="1:11" s="11" customFormat="1" x14ac:dyDescent="0.25">
      <c r="A96" s="12" t="str">
        <f t="shared" si="12"/>
        <v/>
      </c>
      <c r="B96" s="62"/>
      <c r="C96" s="20" t="str">
        <f t="shared" si="9"/>
        <v/>
      </c>
      <c r="D96" s="63"/>
      <c r="E96" s="63"/>
      <c r="F96" s="13" t="str">
        <f t="shared" si="10"/>
        <v/>
      </c>
      <c r="G96" s="13" t="str">
        <f ca="1">IF($F96&lt;&gt;"",IF($G$4="Recurso",VLOOKUP($E96,OFFSET('Definición técnica de imagenes'!$A$1,MATCH($G$5,'Definición técnica de imagenes'!$A$1:$A$104,0)-1,1,COUNTIF('Definición técnica de imagenes'!$A$3:$A$102,$G$5),5),5,FALSE),'Definición técnica de imagenes'!$F$16),"")</f>
        <v/>
      </c>
      <c r="H96" s="13" t="str">
        <f t="shared" ca="1" si="11"/>
        <v/>
      </c>
      <c r="I96" s="13" t="str">
        <f ca="1">IF(OR($B96&lt;&gt;"",$J96&lt;&gt;""),IF($G$4="Recurso",IF(VLOOKUP($E96,OFFSET('Definición técnica de imagenes'!$A$1,MATCH($G$5,'Definición técnica de imagenes'!$A$1:$A$104,0)-1,1,COUNTIF('Definición técnica de imagenes'!$A$3:$A$102,$G$5),6),6,FALSE)=0,"",VLOOKUP($E96,OFFSET('Definición técnica de imagenes'!$A$1,MATCH($G$5,'Definición técnica de imagenes'!$A$1:$A$104,0)-1,1,COUNTIF('Definición técnica de imagenes'!$A$3:$A$102,$G$5),6),6,FALSE)),'Definición técnica de imagenes'!$G$16),"")</f>
        <v/>
      </c>
      <c r="J96" s="63"/>
      <c r="K96" s="65"/>
    </row>
    <row r="97" spans="1:11" s="11" customFormat="1" x14ac:dyDescent="0.25">
      <c r="A97" s="12" t="str">
        <f t="shared" si="12"/>
        <v/>
      </c>
      <c r="B97" s="62"/>
      <c r="C97" s="20" t="str">
        <f t="shared" si="9"/>
        <v/>
      </c>
      <c r="D97" s="63"/>
      <c r="E97" s="63"/>
      <c r="F97" s="13" t="str">
        <f t="shared" si="10"/>
        <v/>
      </c>
      <c r="G97" s="13" t="str">
        <f ca="1">IF($F97&lt;&gt;"",IF($G$4="Recurso",VLOOKUP($E97,OFFSET('Definición técnica de imagenes'!$A$1,MATCH($G$5,'Definición técnica de imagenes'!$A$1:$A$104,0)-1,1,COUNTIF('Definición técnica de imagenes'!$A$3:$A$102,$G$5),5),5,FALSE),'Definición técnica de imagenes'!$F$16),"")</f>
        <v/>
      </c>
      <c r="H97" s="13" t="str">
        <f t="shared" ca="1" si="11"/>
        <v/>
      </c>
      <c r="I97" s="13" t="str">
        <f ca="1">IF(OR($B97&lt;&gt;"",$J97&lt;&gt;""),IF($G$4="Recurso",IF(VLOOKUP($E97,OFFSET('Definición técnica de imagenes'!$A$1,MATCH($G$5,'Definición técnica de imagenes'!$A$1:$A$104,0)-1,1,COUNTIF('Definición técnica de imagenes'!$A$3:$A$102,$G$5),6),6,FALSE)=0,"",VLOOKUP($E97,OFFSET('Definición técnica de imagenes'!$A$1,MATCH($G$5,'Definición técnica de imagenes'!$A$1:$A$104,0)-1,1,COUNTIF('Definición técnica de imagenes'!$A$3:$A$102,$G$5),6),6,FALSE)),'Definición técnica de imagenes'!$G$16),"")</f>
        <v/>
      </c>
      <c r="J97" s="63"/>
      <c r="K97" s="65"/>
    </row>
    <row r="98" spans="1:11" s="11" customFormat="1" x14ac:dyDescent="0.25">
      <c r="A98" s="12" t="str">
        <f t="shared" si="12"/>
        <v/>
      </c>
      <c r="B98" s="62"/>
      <c r="C98" s="20" t="str">
        <f t="shared" si="9"/>
        <v/>
      </c>
      <c r="D98" s="63"/>
      <c r="E98" s="63"/>
      <c r="F98" s="13" t="str">
        <f t="shared" si="10"/>
        <v/>
      </c>
      <c r="G98" s="13" t="str">
        <f ca="1">IF($F98&lt;&gt;"",IF($G$4="Recurso",VLOOKUP($E98,OFFSET('Definición técnica de imagenes'!$A$1,MATCH($G$5,'Definición técnica de imagenes'!$A$1:$A$104,0)-1,1,COUNTIF('Definición técnica de imagenes'!$A$3:$A$102,$G$5),5),5,FALSE),'Definición técnica de imagenes'!$F$16),"")</f>
        <v/>
      </c>
      <c r="H98" s="13" t="str">
        <f t="shared" ca="1" si="11"/>
        <v/>
      </c>
      <c r="I98" s="13" t="str">
        <f ca="1">IF(OR($B98&lt;&gt;"",$J98&lt;&gt;""),IF($G$4="Recurso",IF(VLOOKUP($E98,OFFSET('Definición técnica de imagenes'!$A$1,MATCH($G$5,'Definición técnica de imagenes'!$A$1:$A$104,0)-1,1,COUNTIF('Definición técnica de imagenes'!$A$3:$A$102,$G$5),6),6,FALSE)=0,"",VLOOKUP($E98,OFFSET('Definición técnica de imagenes'!$A$1,MATCH($G$5,'Definición técnica de imagenes'!$A$1:$A$104,0)-1,1,COUNTIF('Definición técnica de imagenes'!$A$3:$A$102,$G$5),6),6,FALSE)),'Definición técnica de imagenes'!$G$16),"")</f>
        <v/>
      </c>
      <c r="J98" s="63"/>
      <c r="K98" s="65"/>
    </row>
    <row r="99" spans="1:11" s="11" customFormat="1" x14ac:dyDescent="0.25">
      <c r="A99" s="12" t="str">
        <f t="shared" si="12"/>
        <v/>
      </c>
      <c r="B99" s="62"/>
      <c r="C99" s="20" t="str">
        <f t="shared" si="9"/>
        <v/>
      </c>
      <c r="D99" s="63"/>
      <c r="E99" s="63"/>
      <c r="F99" s="13" t="str">
        <f t="shared" si="10"/>
        <v/>
      </c>
      <c r="G99" s="13" t="str">
        <f ca="1">IF($F99&lt;&gt;"",IF($G$4="Recurso",VLOOKUP($E99,OFFSET('Definición técnica de imagenes'!$A$1,MATCH($G$5,'Definición técnica de imagenes'!$A$1:$A$104,0)-1,1,COUNTIF('Definición técnica de imagenes'!$A$3:$A$102,$G$5),5),5,FALSE),'Definición técnica de imagenes'!$F$16),"")</f>
        <v/>
      </c>
      <c r="H99" s="13" t="str">
        <f t="shared" ca="1" si="11"/>
        <v/>
      </c>
      <c r="I99" s="13" t="str">
        <f ca="1">IF(OR($B99&lt;&gt;"",$J99&lt;&gt;""),IF($G$4="Recurso",IF(VLOOKUP($E99,OFFSET('Definición técnica de imagenes'!$A$1,MATCH($G$5,'Definición técnica de imagenes'!$A$1:$A$104,0)-1,1,COUNTIF('Definición técnica de imagenes'!$A$3:$A$102,$G$5),6),6,FALSE)=0,"",VLOOKUP($E99,OFFSET('Definición técnica de imagenes'!$A$1,MATCH($G$5,'Definición técnica de imagenes'!$A$1:$A$104,0)-1,1,COUNTIF('Definición técnica de imagenes'!$A$3:$A$102,$G$5),6),6,FALSE)),'Definición técnica de imagenes'!$G$16),"")</f>
        <v/>
      </c>
      <c r="J99" s="63"/>
      <c r="K99" s="65"/>
    </row>
    <row r="100" spans="1:11" s="11" customFormat="1" x14ac:dyDescent="0.25">
      <c r="A100" s="12" t="str">
        <f t="shared" si="12"/>
        <v/>
      </c>
      <c r="B100" s="62"/>
      <c r="C100" s="20" t="str">
        <f t="shared" si="9"/>
        <v/>
      </c>
      <c r="D100" s="63"/>
      <c r="E100" s="63"/>
      <c r="F100" s="13" t="str">
        <f t="shared" si="10"/>
        <v/>
      </c>
      <c r="G100" s="13" t="str">
        <f ca="1">IF($F100&lt;&gt;"",IF($G$4="Recurso",VLOOKUP($E100,OFFSET('Definición técnica de imagenes'!$A$1,MATCH($G$5,'Definición técnica de imagenes'!$A$1:$A$104,0)-1,1,COUNTIF('Definición técnica de imagenes'!$A$3:$A$102,$G$5),5),5,FALSE),'Definición técnica de imagenes'!$F$16),"")</f>
        <v/>
      </c>
      <c r="H100" s="13" t="str">
        <f t="shared" ca="1" si="11"/>
        <v/>
      </c>
      <c r="I100" s="13" t="str">
        <f ca="1">IF(OR($B100&lt;&gt;"",$J100&lt;&gt;""),IF($G$4="Recurso",IF(VLOOKUP($E100,OFFSET('Definición técnica de imagenes'!$A$1,MATCH($G$5,'Definición técnica de imagenes'!$A$1:$A$104,0)-1,1,COUNTIF('Definición técnica de imagenes'!$A$3:$A$102,$G$5),6),6,FALSE)=0,"",VLOOKUP($E100,OFFSET('Definición técnica de imagenes'!$A$1,MATCH($G$5,'Definición técnica de imagenes'!$A$1:$A$104,0)-1,1,COUNTIF('Definición técnica de imagenes'!$A$3:$A$102,$G$5),6),6,FALSE)),'Definición técnica de imagenes'!$G$16),"")</f>
        <v/>
      </c>
      <c r="J100" s="63"/>
      <c r="K100" s="65"/>
    </row>
    <row r="101" spans="1:11" s="11" customFormat="1" x14ac:dyDescent="0.25">
      <c r="A101" s="12" t="str">
        <f t="shared" si="12"/>
        <v/>
      </c>
      <c r="B101" s="62"/>
      <c r="C101" s="20" t="str">
        <f t="shared" si="9"/>
        <v/>
      </c>
      <c r="D101" s="63"/>
      <c r="E101" s="63"/>
      <c r="F101" s="13" t="str">
        <f t="shared" si="10"/>
        <v/>
      </c>
      <c r="G101" s="13" t="str">
        <f ca="1">IF($F101&lt;&gt;"",IF($G$4="Recurso",VLOOKUP($E101,OFFSET('Definición técnica de imagenes'!$A$1,MATCH($G$5,'Definición técnica de imagenes'!$A$1:$A$104,0)-1,1,COUNTIF('Definición técnica de imagenes'!$A$3:$A$102,$G$5),5),5,FALSE),'Definición técnica de imagenes'!$F$16),"")</f>
        <v/>
      </c>
      <c r="H101" s="13" t="str">
        <f t="shared" ca="1" si="11"/>
        <v/>
      </c>
      <c r="I101" s="13" t="str">
        <f ca="1">IF(OR($B101&lt;&gt;"",$J101&lt;&gt;""),IF($G$4="Recurso",IF(VLOOKUP($E101,OFFSET('Definición técnica de imagenes'!$A$1,MATCH($G$5,'Definición técnica de imagenes'!$A$1:$A$104,0)-1,1,COUNTIF('Definición técnica de imagenes'!$A$3:$A$102,$G$5),6),6,FALSE)=0,"",VLOOKUP($E101,OFFSET('Definición técnica de imagenes'!$A$1,MATCH($G$5,'Definición técnica de imagenes'!$A$1:$A$104,0)-1,1,COUNTIF('Definición técnica de imagenes'!$A$3:$A$102,$G$5),6),6,FALSE)),'Definición técnica de imagenes'!$G$16),"")</f>
        <v/>
      </c>
      <c r="J101" s="63"/>
      <c r="K101" s="65"/>
    </row>
    <row r="102" spans="1:11" s="11" customFormat="1" x14ac:dyDescent="0.25">
      <c r="A102" s="12" t="str">
        <f t="shared" si="12"/>
        <v/>
      </c>
      <c r="B102" s="62"/>
      <c r="C102" s="20" t="str">
        <f t="shared" si="9"/>
        <v/>
      </c>
      <c r="D102" s="63"/>
      <c r="E102" s="63"/>
      <c r="F102" s="13" t="str">
        <f t="shared" si="10"/>
        <v/>
      </c>
      <c r="G102" s="13" t="str">
        <f ca="1">IF($F102&lt;&gt;"",IF($G$4="Recurso",VLOOKUP($E102,OFFSET('Definición técnica de imagenes'!$A$1,MATCH($G$5,'Definición técnica de imagenes'!$A$1:$A$104,0)-1,1,COUNTIF('Definición técnica de imagenes'!$A$3:$A$102,$G$5),5),5,FALSE),'Definición técnica de imagenes'!$F$16),"")</f>
        <v/>
      </c>
      <c r="H102" s="13" t="str">
        <f t="shared" ca="1" si="11"/>
        <v/>
      </c>
      <c r="I102" s="13" t="str">
        <f ca="1">IF(OR($B102&lt;&gt;"",$J102&lt;&gt;""),IF($G$4="Recurso",IF(VLOOKUP($E102,OFFSET('Definición técnica de imagenes'!$A$1,MATCH($G$5,'Definición técnica de imagenes'!$A$1:$A$104,0)-1,1,COUNTIF('Definición técnica de imagenes'!$A$3:$A$102,$G$5),6),6,FALSE)=0,"",VLOOKUP($E102,OFFSET('Definición técnica de imagenes'!$A$1,MATCH($G$5,'Definición técnica de imagenes'!$A$1:$A$104,0)-1,1,COUNTIF('Definición técnica de imagenes'!$A$3:$A$102,$G$5),6),6,FALSE)),'Definición técnica de imagenes'!$G$16),"")</f>
        <v/>
      </c>
      <c r="J102" s="63"/>
      <c r="K102" s="65"/>
    </row>
    <row r="103" spans="1:11" s="11" customFormat="1" x14ac:dyDescent="0.25">
      <c r="A103" s="12" t="str">
        <f t="shared" si="12"/>
        <v/>
      </c>
      <c r="B103" s="62"/>
      <c r="C103" s="20" t="str">
        <f t="shared" si="9"/>
        <v/>
      </c>
      <c r="D103" s="63"/>
      <c r="E103" s="63"/>
      <c r="F103" s="13" t="str">
        <f t="shared" si="10"/>
        <v/>
      </c>
      <c r="G103" s="13" t="str">
        <f ca="1">IF($F103&lt;&gt;"",IF($G$4="Recurso",VLOOKUP($E103,OFFSET('Definición técnica de imagenes'!$A$1,MATCH($G$5,'Definición técnica de imagenes'!$A$1:$A$104,0)-1,1,COUNTIF('Definición técnica de imagenes'!$A$3:$A$102,$G$5),5),5,FALSE),'Definición técnica de imagenes'!$F$16),"")</f>
        <v/>
      </c>
      <c r="H103" s="13" t="str">
        <f t="shared" ca="1" si="11"/>
        <v/>
      </c>
      <c r="I103" s="13" t="str">
        <f ca="1">IF(OR($B103&lt;&gt;"",$J103&lt;&gt;""),IF($G$4="Recurso",IF(VLOOKUP($E103,OFFSET('Definición técnica de imagenes'!$A$1,MATCH($G$5,'Definición técnica de imagenes'!$A$1:$A$104,0)-1,1,COUNTIF('Definición técnica de imagenes'!$A$3:$A$102,$G$5),6),6,FALSE)=0,"",VLOOKUP($E103,OFFSET('Definición técnica de imagenes'!$A$1,MATCH($G$5,'Definición técnica de imagenes'!$A$1:$A$104,0)-1,1,COUNTIF('Definición técnica de imagenes'!$A$3:$A$102,$G$5),6),6,FALSE)),'Definición técnica de imagenes'!$G$16),"")</f>
        <v/>
      </c>
      <c r="J103" s="63"/>
      <c r="K103" s="65"/>
    </row>
    <row r="104" spans="1:11" s="11" customFormat="1" x14ac:dyDescent="0.25">
      <c r="A104" s="12" t="str">
        <f t="shared" si="12"/>
        <v/>
      </c>
      <c r="B104" s="62"/>
      <c r="C104" s="20" t="str">
        <f t="shared" si="9"/>
        <v/>
      </c>
      <c r="D104" s="63"/>
      <c r="E104" s="63"/>
      <c r="F104" s="13" t="str">
        <f t="shared" si="10"/>
        <v/>
      </c>
      <c r="G104" s="13" t="str">
        <f ca="1">IF($F104&lt;&gt;"",IF($G$4="Recurso",VLOOKUP($E104,OFFSET('Definición técnica de imagenes'!$A$1,MATCH($G$5,'Definición técnica de imagenes'!$A$1:$A$104,0)-1,1,COUNTIF('Definición técnica de imagenes'!$A$3:$A$102,$G$5),5),5,FALSE),'Definición técnica de imagenes'!$F$16),"")</f>
        <v/>
      </c>
      <c r="H104" s="13" t="str">
        <f t="shared" ca="1" si="11"/>
        <v/>
      </c>
      <c r="I104" s="13" t="str">
        <f ca="1">IF(OR($B104&lt;&gt;"",$J104&lt;&gt;""),IF($G$4="Recurso",IF(VLOOKUP($E104,OFFSET('Definición técnica de imagenes'!$A$1,MATCH($G$5,'Definición técnica de imagenes'!$A$1:$A$104,0)-1,1,COUNTIF('Definición técnica de imagenes'!$A$3:$A$102,$G$5),6),6,FALSE)=0,"",VLOOKUP($E104,OFFSET('Definición técnica de imagenes'!$A$1,MATCH($G$5,'Definición técnica de imagenes'!$A$1:$A$104,0)-1,1,COUNTIF('Definición técnica de imagenes'!$A$3:$A$102,$G$5),6),6,FALSE)),'Definición técnica de imagenes'!$G$16),"")</f>
        <v/>
      </c>
      <c r="J104" s="63"/>
      <c r="K104" s="65"/>
    </row>
    <row r="105" spans="1:11" s="11" customFormat="1" x14ac:dyDescent="0.25">
      <c r="A105" s="12" t="str">
        <f t="shared" si="12"/>
        <v/>
      </c>
      <c r="B105" s="62"/>
      <c r="C105" s="20" t="str">
        <f t="shared" si="9"/>
        <v/>
      </c>
      <c r="D105" s="63"/>
      <c r="E105" s="63"/>
      <c r="F105" s="13" t="str">
        <f t="shared" si="10"/>
        <v/>
      </c>
      <c r="G105" s="13" t="str">
        <f ca="1">IF($F105&lt;&gt;"",IF($G$4="Recurso",VLOOKUP($E105,OFFSET('Definición técnica de imagenes'!$A$1,MATCH($G$5,'Definición técnica de imagenes'!$A$1:$A$104,0)-1,1,COUNTIF('Definición técnica de imagenes'!$A$3:$A$102,$G$5),5),5,FALSE),'Definición técnica de imagenes'!$F$16),"")</f>
        <v/>
      </c>
      <c r="H105" s="13" t="str">
        <f t="shared" ca="1" si="11"/>
        <v/>
      </c>
      <c r="I105" s="13" t="str">
        <f ca="1">IF(OR($B105&lt;&gt;"",$J105&lt;&gt;""),IF($G$4="Recurso",IF(VLOOKUP($E105,OFFSET('Definición técnica de imagenes'!$A$1,MATCH($G$5,'Definición técnica de imagenes'!$A$1:$A$104,0)-1,1,COUNTIF('Definición técnica de imagenes'!$A$3:$A$102,$G$5),6),6,FALSE)=0,"",VLOOKUP($E105,OFFSET('Definición técnica de imagenes'!$A$1,MATCH($G$5,'Definición técnica de imagenes'!$A$1:$A$104,0)-1,1,COUNTIF('Definición técnica de imagenes'!$A$3:$A$102,$G$5),6),6,FALSE)),'Definición técnica de imagenes'!$G$16),"")</f>
        <v/>
      </c>
      <c r="J105" s="63"/>
      <c r="K105" s="65"/>
    </row>
    <row r="106" spans="1:11" s="11" customFormat="1" x14ac:dyDescent="0.25">
      <c r="A106" s="12" t="str">
        <f t="shared" si="12"/>
        <v/>
      </c>
      <c r="B106" s="62"/>
      <c r="C106" s="20" t="str">
        <f>IF(OR(B106&lt;&gt;"",J106&lt;&gt;""),IF($G$4="Recurso",CONCATENATE($G$4," ",$G$5),$G$4),"")</f>
        <v/>
      </c>
      <c r="D106" s="63"/>
      <c r="E106" s="63"/>
      <c r="F106" s="13" t="str">
        <f t="shared" si="10"/>
        <v/>
      </c>
      <c r="G106" s="13" t="str">
        <f ca="1">IF($F106&lt;&gt;"",IF($G$4="Recurso",VLOOKUP($E106,OFFSET('Definición técnica de imagenes'!$A$1,MATCH($G$5,'Definición técnica de imagenes'!$A$1:$A$104,0)-1,1,COUNTIF('Definición técnica de imagenes'!$A$3:$A$102,$G$5),5),5,FALSE),'Definición técnica de imagenes'!$F$16),"")</f>
        <v/>
      </c>
      <c r="H106" s="13" t="str">
        <f t="shared" ca="1" si="11"/>
        <v/>
      </c>
      <c r="I106" s="13" t="str">
        <f ca="1">IF(OR($B106&lt;&gt;"",$J106&lt;&gt;""),IF($G$4="Recurso",IF(VLOOKUP($E106,OFFSET('Definición técnica de imagenes'!$A$1,MATCH($G$5,'Definición técnica de imagenes'!$A$1:$A$104,0)-1,1,COUNTIF('Definición técnica de imagenes'!$A$3:$A$102,$G$5),6),6,FALSE)=0,"",VLOOKUP($E106,OFFSET('Definición técnica de imagenes'!$A$1,MATCH($G$5,'Definición técnica de imagenes'!$A$1:$A$104,0)-1,1,COUNTIF('Definición técnica de imagenes'!$A$3:$A$102,$G$5),6),6,FALSE)),'Definición técnica de imagenes'!$G$16),"")</f>
        <v/>
      </c>
      <c r="J106" s="63"/>
      <c r="K106" s="65"/>
    </row>
    <row r="107" spans="1:11" s="11" customFormat="1" x14ac:dyDescent="0.25">
      <c r="A107" s="12" t="str">
        <f t="shared" si="12"/>
        <v/>
      </c>
      <c r="B107" s="62"/>
      <c r="C107" s="20" t="str">
        <f>IF(OR(B107&lt;&gt;"",J107&lt;&gt;""),IF($G$4="Recurso",CONCATENATE($G$4," ",$G$5),$G$4),"")</f>
        <v/>
      </c>
      <c r="D107" s="63"/>
      <c r="E107" s="63"/>
      <c r="F107" s="13" t="str">
        <f t="shared" si="10"/>
        <v/>
      </c>
      <c r="G107" s="13" t="str">
        <f ca="1">IF($F107&lt;&gt;"",IF($G$4="Recurso",VLOOKUP($E107,OFFSET('Definición técnica de imagenes'!$A$1,MATCH($G$5,'Definición técnica de imagenes'!$A$1:$A$104,0)-1,1,COUNTIF('Definición técnica de imagenes'!$A$3:$A$102,$G$5),5),5,FALSE),'Definición técnica de imagenes'!$F$16),"")</f>
        <v/>
      </c>
      <c r="H107" s="13" t="str">
        <f t="shared" ca="1" si="11"/>
        <v/>
      </c>
      <c r="I107" s="13" t="str">
        <f ca="1">IF(OR($B107&lt;&gt;"",$J107&lt;&gt;""),IF($G$4="Recurso",IF(VLOOKUP($E107,OFFSET('Definición técnica de imagenes'!$A$1,MATCH($G$5,'Definición técnica de imagenes'!$A$1:$A$104,0)-1,1,COUNTIF('Definición técnica de imagenes'!$A$3:$A$102,$G$5),6),6,FALSE)=0,"",VLOOKUP($E107,OFFSET('Definición técnica de imagenes'!$A$1,MATCH($G$5,'Definición técnica de imagenes'!$A$1:$A$104,0)-1,1,COUNTIF('Definición técnica de imagenes'!$A$3:$A$102,$G$5),6),6,FALSE)),'Definición técnica de imagenes'!$G$16),"")</f>
        <v/>
      </c>
      <c r="J107" s="63"/>
      <c r="K107" s="65"/>
    </row>
    <row r="108" spans="1:11" s="11" customFormat="1" x14ac:dyDescent="0.25">
      <c r="A108" s="12" t="str">
        <f t="shared" si="12"/>
        <v/>
      </c>
      <c r="B108" s="62"/>
      <c r="C108" s="20" t="str">
        <f>IF(OR(B108&lt;&gt;"",J108&lt;&gt;""),IF($G$4="Recurso",CONCATENATE($G$4," ",$G$5),$G$4),"")</f>
        <v/>
      </c>
      <c r="D108" s="63"/>
      <c r="E108" s="63"/>
      <c r="F108" s="13" t="str">
        <f t="shared" si="10"/>
        <v/>
      </c>
      <c r="G108" s="13" t="str">
        <f ca="1">IF($F108&lt;&gt;"",IF($G$4="Recurso",VLOOKUP($E108,OFFSET('Definición técnica de imagenes'!$A$1,MATCH($G$5,'Definición técnica de imagenes'!$A$1:$A$104,0)-1,1,COUNTIF('Definición técnica de imagenes'!$A$3:$A$102,$G$5),5),5,FALSE),'Definición técnica de imagenes'!$F$16),"")</f>
        <v/>
      </c>
      <c r="H108" s="13" t="str">
        <f t="shared" ca="1" si="11"/>
        <v/>
      </c>
      <c r="I108" s="13" t="str">
        <f ca="1">IF(OR($B108&lt;&gt;"",$J108&lt;&gt;""),IF($G$4="Recurso",IF(VLOOKUP($E108,OFFSET('Definición técnica de imagenes'!$A$1,MATCH($G$5,'Definición técnica de imagenes'!$A$1:$A$104,0)-1,1,COUNTIF('Definición técnica de imagenes'!$A$3:$A$102,$G$5),6),6,FALSE)=0,"",VLOOKUP($E108,OFFSET('Definición técnica de imagenes'!$A$1,MATCH($G$5,'Definición técnica de imagenes'!$A$1:$A$104,0)-1,1,COUNTIF('Definición técnica de imagenes'!$A$3:$A$102,$G$5),6),6,FALSE)),'Definición técnica de imagenes'!$G$16),"")</f>
        <v/>
      </c>
      <c r="J108" s="63"/>
      <c r="K108" s="65"/>
    </row>
  </sheetData>
  <sheetProtection algorithmName="SHA-512" hashValue="77H5Iqzv9dZcGmmBaf69JMJb19F7NL/TII5UwBSFOuUaqVrFbpC0VyStjTSM9GXqoLW1eBJcnDtnuP0mFWowpA==" saltValue="GBL6OckecvWR/Pgb/M/1sg==" spinCount="100000" sheet="1" scenarios="1" formatColumns="0" formatRows="0" selectLockedCells="1"/>
  <mergeCells count="7">
    <mergeCell ref="F2:G2"/>
    <mergeCell ref="F3:G3"/>
    <mergeCell ref="F8:I8"/>
    <mergeCell ref="C2:D2"/>
    <mergeCell ref="C3:D3"/>
    <mergeCell ref="C4:D4"/>
    <mergeCell ref="C5:D5"/>
  </mergeCells>
  <conditionalFormatting sqref="F5:G5">
    <cfRule type="expression" dxfId="0" priority="1">
      <formula>$G$4&lt;&gt;"Recurso"</formula>
    </cfRule>
  </conditionalFormatting>
  <dataValidations count="7">
    <dataValidation type="list" allowBlank="1" showInputMessage="1" showErrorMessage="1" sqref="D10:D108">
      <formula1>"Ilustración,Fotografía"</formula1>
    </dataValidation>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 type="list" allowBlank="1" showInputMessage="1" showErrorMessage="1" sqref="E10:E108">
      <formula1>INDIRECT(IF(ISERROR(FIND(" ",$E$9)),$E$9,MID($E$9,1,FIND(" ",$E$9))))</formula1>
    </dataValidation>
    <dataValidation type="list" allowBlank="1" showInputMessage="1" showErrorMessage="1" sqref="G5">
      <formula1>$O$2:$O$27</formula1>
    </dataValidation>
  </dataValidations>
  <pageMargins left="0.75" right="0.75" top="1" bottom="1" header="0.5" footer="0.5"/>
  <pageSetup orientation="portrait" horizontalDpi="4294967292" verticalDpi="4294967292" r:id="rId1"/>
  <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workbookViewId="0">
      <selection activeCell="A9" sqref="A9"/>
    </sheetView>
  </sheetViews>
  <sheetFormatPr baseColWidth="10" defaultRowHeight="15.75" x14ac:dyDescent="0.25"/>
  <cols>
    <col min="1" max="1" width="72.25" style="22" customWidth="1"/>
    <col min="2" max="2" width="11" style="22"/>
    <col min="3" max="3" width="13.875" style="22" customWidth="1"/>
    <col min="4" max="4" width="11.375" style="22" customWidth="1"/>
    <col min="5" max="7" width="11" style="22"/>
    <col min="8" max="11" width="11" style="22" hidden="1" customWidth="1"/>
    <col min="12" max="16384" width="11" style="22"/>
  </cols>
  <sheetData>
    <row r="1" spans="1:11" ht="16.5" thickBot="1" x14ac:dyDescent="0.3">
      <c r="A1" s="92" t="s">
        <v>38</v>
      </c>
      <c r="B1" s="93"/>
      <c r="C1" s="93"/>
      <c r="D1" s="93"/>
      <c r="E1" s="93"/>
      <c r="F1" s="94"/>
    </row>
    <row r="2" spans="1:11" x14ac:dyDescent="0.25">
      <c r="A2" s="30" t="s">
        <v>42</v>
      </c>
      <c r="B2" s="31"/>
      <c r="C2" s="95" t="s">
        <v>13</v>
      </c>
      <c r="D2" s="96"/>
      <c r="E2" s="97"/>
      <c r="F2" s="32"/>
    </row>
    <row r="3" spans="1:11" ht="63" x14ac:dyDescent="0.25">
      <c r="A3" s="33" t="s">
        <v>43</v>
      </c>
      <c r="B3" s="31"/>
      <c r="C3" s="101" t="s">
        <v>14</v>
      </c>
      <c r="D3" s="102"/>
      <c r="E3" s="103"/>
      <c r="F3" s="32"/>
      <c r="H3" s="22" t="s">
        <v>18</v>
      </c>
      <c r="I3" s="22" t="s">
        <v>19</v>
      </c>
      <c r="J3" s="22" t="s">
        <v>20</v>
      </c>
      <c r="K3" s="22" t="s">
        <v>52</v>
      </c>
    </row>
    <row r="4" spans="1:11" ht="31.5" x14ac:dyDescent="0.25">
      <c r="A4" s="30" t="s">
        <v>44</v>
      </c>
      <c r="B4" s="31"/>
      <c r="C4" s="26" t="s">
        <v>15</v>
      </c>
      <c r="D4" s="25" t="s">
        <v>16</v>
      </c>
      <c r="E4" s="29" t="s">
        <v>17</v>
      </c>
      <c r="F4" s="32"/>
      <c r="H4" s="22" t="s">
        <v>21</v>
      </c>
      <c r="I4" s="22" t="s">
        <v>25</v>
      </c>
      <c r="J4" s="22">
        <v>1</v>
      </c>
      <c r="K4" s="22">
        <v>1</v>
      </c>
    </row>
    <row r="5" spans="1:11" ht="79.5" thickBot="1" x14ac:dyDescent="0.3">
      <c r="A5" s="33" t="s">
        <v>45</v>
      </c>
      <c r="B5" s="31"/>
      <c r="C5" s="28" t="s">
        <v>35</v>
      </c>
      <c r="D5" s="104" t="str">
        <f>CONCATENATE(H21,"_",I21,"_",J21,"_CO")</f>
        <v>LE_07_04_CO</v>
      </c>
      <c r="E5" s="105"/>
      <c r="F5" s="32"/>
      <c r="H5" s="22" t="s">
        <v>22</v>
      </c>
      <c r="I5" s="22" t="s">
        <v>26</v>
      </c>
      <c r="J5" s="22">
        <v>2</v>
      </c>
      <c r="K5" s="22">
        <v>2</v>
      </c>
    </row>
    <row r="6" spans="1:11" ht="32.25" thickBot="1" x14ac:dyDescent="0.3">
      <c r="A6" s="30" t="s">
        <v>10</v>
      </c>
      <c r="B6" s="31"/>
      <c r="C6" s="31"/>
      <c r="D6" s="31"/>
      <c r="E6" s="31"/>
      <c r="F6" s="32"/>
      <c r="H6" s="22" t="s">
        <v>23</v>
      </c>
      <c r="I6" s="22" t="s">
        <v>27</v>
      </c>
      <c r="J6" s="22">
        <v>3</v>
      </c>
      <c r="K6" s="22">
        <v>3</v>
      </c>
    </row>
    <row r="7" spans="1:11" ht="48" thickBot="1" x14ac:dyDescent="0.3">
      <c r="A7" s="33" t="s">
        <v>11</v>
      </c>
      <c r="B7" s="31"/>
      <c r="C7" s="59" t="s">
        <v>119</v>
      </c>
      <c r="D7" s="90" t="str">
        <f>CONCATENATE("SolicitudGrafica_",D5,".xls")</f>
        <v>SolicitudGrafica_LE_07_04_CO.xls</v>
      </c>
      <c r="E7" s="90"/>
      <c r="F7" s="91"/>
      <c r="H7" s="22" t="s">
        <v>24</v>
      </c>
      <c r="I7" s="22" t="s">
        <v>28</v>
      </c>
      <c r="J7" s="22">
        <v>4</v>
      </c>
      <c r="K7" s="22">
        <v>4</v>
      </c>
    </row>
    <row r="8" spans="1:11" ht="47.25" x14ac:dyDescent="0.25">
      <c r="A8" s="33" t="s">
        <v>53</v>
      </c>
      <c r="B8" s="31"/>
      <c r="C8" s="31"/>
      <c r="D8" s="31"/>
      <c r="E8" s="31"/>
      <c r="F8" s="32"/>
      <c r="I8" s="22" t="s">
        <v>29</v>
      </c>
      <c r="J8" s="22">
        <v>5</v>
      </c>
      <c r="K8" s="22">
        <v>5</v>
      </c>
    </row>
    <row r="9" spans="1:11" ht="47.25" x14ac:dyDescent="0.25">
      <c r="A9" s="33" t="s">
        <v>12</v>
      </c>
      <c r="B9" s="31"/>
      <c r="C9" s="31"/>
      <c r="D9" s="31"/>
      <c r="E9" s="31"/>
      <c r="F9" s="32"/>
      <c r="I9" s="22" t="s">
        <v>30</v>
      </c>
      <c r="J9" s="22">
        <v>6</v>
      </c>
      <c r="K9" s="22">
        <v>6</v>
      </c>
    </row>
    <row r="10" spans="1:11" ht="32.25" thickBot="1" x14ac:dyDescent="0.3">
      <c r="A10" s="34" t="s">
        <v>36</v>
      </c>
      <c r="B10" s="35"/>
      <c r="C10" s="35"/>
      <c r="D10" s="35"/>
      <c r="E10" s="35"/>
      <c r="F10" s="36"/>
      <c r="I10" s="22" t="s">
        <v>31</v>
      </c>
      <c r="J10" s="22">
        <v>7</v>
      </c>
      <c r="K10" s="22">
        <v>7</v>
      </c>
    </row>
    <row r="11" spans="1:11" x14ac:dyDescent="0.25">
      <c r="I11" s="22" t="s">
        <v>32</v>
      </c>
      <c r="J11" s="22">
        <v>8</v>
      </c>
      <c r="K11" s="22">
        <v>8</v>
      </c>
    </row>
    <row r="12" spans="1:11" ht="16.5" thickBot="1" x14ac:dyDescent="0.3">
      <c r="I12" s="22" t="s">
        <v>37</v>
      </c>
      <c r="J12" s="22">
        <v>9</v>
      </c>
      <c r="K12" s="22">
        <v>9</v>
      </c>
    </row>
    <row r="13" spans="1:11" x14ac:dyDescent="0.25">
      <c r="A13" s="92" t="s">
        <v>41</v>
      </c>
      <c r="B13" s="93"/>
      <c r="C13" s="93"/>
      <c r="D13" s="93"/>
      <c r="E13" s="93"/>
      <c r="F13" s="94"/>
      <c r="I13" s="22" t="s">
        <v>33</v>
      </c>
      <c r="J13" s="22">
        <v>10</v>
      </c>
      <c r="K13" s="22">
        <v>10</v>
      </c>
    </row>
    <row r="14" spans="1:11" ht="16.5" thickBot="1" x14ac:dyDescent="0.3">
      <c r="A14" s="33"/>
      <c r="B14" s="31"/>
      <c r="C14" s="31"/>
      <c r="D14" s="31"/>
      <c r="E14" s="31"/>
      <c r="F14" s="32"/>
      <c r="I14" s="22" t="s">
        <v>34</v>
      </c>
      <c r="J14" s="22">
        <v>11</v>
      </c>
      <c r="K14" s="22">
        <v>11</v>
      </c>
    </row>
    <row r="15" spans="1:11" x14ac:dyDescent="0.25">
      <c r="A15" s="30" t="s">
        <v>46</v>
      </c>
      <c r="B15" s="31"/>
      <c r="C15" s="95" t="s">
        <v>49</v>
      </c>
      <c r="D15" s="96"/>
      <c r="E15" s="96"/>
      <c r="F15" s="97"/>
      <c r="J15" s="22">
        <v>12</v>
      </c>
      <c r="K15" s="22">
        <v>12</v>
      </c>
    </row>
    <row r="16" spans="1:11" ht="67.150000000000006" customHeight="1" x14ac:dyDescent="0.25">
      <c r="A16" s="33" t="s">
        <v>47</v>
      </c>
      <c r="B16" s="31"/>
      <c r="C16" s="26" t="s">
        <v>15</v>
      </c>
      <c r="D16" s="25" t="s">
        <v>16</v>
      </c>
      <c r="E16" s="25" t="s">
        <v>17</v>
      </c>
      <c r="F16" s="27" t="s">
        <v>50</v>
      </c>
      <c r="J16" s="22">
        <v>13</v>
      </c>
      <c r="K16" s="22">
        <v>13</v>
      </c>
    </row>
    <row r="17" spans="1:11" ht="32.1" customHeight="1" thickBot="1" x14ac:dyDescent="0.3">
      <c r="A17" s="30" t="s">
        <v>44</v>
      </c>
      <c r="B17" s="31"/>
      <c r="C17" s="28" t="s">
        <v>35</v>
      </c>
      <c r="D17" s="98" t="str">
        <f>CONCATENATE(H21,"_",I21,"_",J21,"_",K45)</f>
        <v>LE_07_04_REC10</v>
      </c>
      <c r="E17" s="99"/>
      <c r="F17" s="100"/>
      <c r="J17" s="22">
        <v>14</v>
      </c>
      <c r="K17" s="22">
        <v>14</v>
      </c>
    </row>
    <row r="18" spans="1:11" ht="79.5" thickBot="1" x14ac:dyDescent="0.3">
      <c r="A18" s="33" t="s">
        <v>48</v>
      </c>
      <c r="B18" s="31"/>
      <c r="C18" s="59" t="s">
        <v>120</v>
      </c>
      <c r="D18" s="90" t="str">
        <f>CONCATENATE("SolicitudGrafica_",D17,".xls")</f>
        <v>SolicitudGrafica_LE_07_04_REC10.xls</v>
      </c>
      <c r="E18" s="90"/>
      <c r="F18" s="91"/>
      <c r="J18" s="22">
        <v>15</v>
      </c>
      <c r="K18" s="22">
        <v>15</v>
      </c>
    </row>
    <row r="19" spans="1:11" x14ac:dyDescent="0.25">
      <c r="A19" s="30" t="s">
        <v>10</v>
      </c>
      <c r="B19" s="31"/>
      <c r="C19" s="31"/>
      <c r="D19" s="31"/>
      <c r="E19" s="31"/>
      <c r="F19" s="32"/>
      <c r="H19" s="22">
        <v>3</v>
      </c>
      <c r="J19" s="22">
        <v>16</v>
      </c>
      <c r="K19" s="22">
        <v>16</v>
      </c>
    </row>
    <row r="20" spans="1:11" ht="63.75" thickBot="1" x14ac:dyDescent="0.3">
      <c r="A20" s="34" t="s">
        <v>51</v>
      </c>
      <c r="B20" s="35"/>
      <c r="C20" s="35"/>
      <c r="D20" s="35"/>
      <c r="E20" s="35"/>
      <c r="F20" s="36"/>
      <c r="H20" s="22">
        <v>4</v>
      </c>
      <c r="I20" s="22">
        <v>5</v>
      </c>
      <c r="J20" s="22">
        <v>4</v>
      </c>
      <c r="K20" s="22">
        <v>17</v>
      </c>
    </row>
    <row r="21" spans="1:11" x14ac:dyDescent="0.25">
      <c r="H21" s="22" t="str">
        <f>IF(INDEX(H4:H7,H20)=H4,"MA",IF(INDEX(H4:H7,H20)=H5,"CN",IF(INDEX(H4:H7,H20)=H6,"CS",IF(INDEX(H4:H7,H20)=H7,"LE"))))</f>
        <v>LE</v>
      </c>
      <c r="I21" s="22" t="str">
        <f>CONCATENATE(IF((I20+2)&lt;10,"0",""),I20+2)</f>
        <v>07</v>
      </c>
      <c r="J21" s="22" t="str">
        <f>CONCATENATE(IF(J20&lt;10,"0",""),J20)</f>
        <v>04</v>
      </c>
      <c r="K21" s="22">
        <v>18</v>
      </c>
    </row>
    <row r="22" spans="1:11" x14ac:dyDescent="0.25">
      <c r="K22" s="22">
        <v>19</v>
      </c>
    </row>
    <row r="23" spans="1:11" x14ac:dyDescent="0.25">
      <c r="K23" s="22">
        <v>20</v>
      </c>
    </row>
    <row r="24" spans="1:11" x14ac:dyDescent="0.25">
      <c r="K24" s="22">
        <v>21</v>
      </c>
    </row>
    <row r="25" spans="1:11" x14ac:dyDescent="0.25">
      <c r="K25" s="22">
        <v>22</v>
      </c>
    </row>
    <row r="26" spans="1:11" x14ac:dyDescent="0.25">
      <c r="K26" s="22">
        <v>23</v>
      </c>
    </row>
    <row r="27" spans="1:11" x14ac:dyDescent="0.25">
      <c r="K27" s="22">
        <v>24</v>
      </c>
    </row>
    <row r="28" spans="1:11" x14ac:dyDescent="0.25">
      <c r="K28" s="22">
        <v>25</v>
      </c>
    </row>
    <row r="29" spans="1:11" x14ac:dyDescent="0.25">
      <c r="K29" s="22">
        <v>26</v>
      </c>
    </row>
    <row r="30" spans="1:11" x14ac:dyDescent="0.25">
      <c r="K30" s="22">
        <v>27</v>
      </c>
    </row>
    <row r="31" spans="1:11" x14ac:dyDescent="0.25">
      <c r="K31" s="22">
        <v>28</v>
      </c>
    </row>
    <row r="32" spans="1:11" x14ac:dyDescent="0.25">
      <c r="K32" s="22">
        <v>29</v>
      </c>
    </row>
    <row r="33" spans="11:11" x14ac:dyDescent="0.25">
      <c r="K33" s="22">
        <v>30</v>
      </c>
    </row>
    <row r="34" spans="11:11" x14ac:dyDescent="0.25">
      <c r="K34" s="22">
        <v>31</v>
      </c>
    </row>
    <row r="35" spans="11:11" x14ac:dyDescent="0.25">
      <c r="K35" s="22">
        <v>32</v>
      </c>
    </row>
    <row r="36" spans="11:11" x14ac:dyDescent="0.25">
      <c r="K36" s="22">
        <v>33</v>
      </c>
    </row>
    <row r="37" spans="11:11" x14ac:dyDescent="0.25">
      <c r="K37" s="22">
        <v>34</v>
      </c>
    </row>
    <row r="38" spans="11:11" x14ac:dyDescent="0.25">
      <c r="K38" s="22">
        <v>35</v>
      </c>
    </row>
    <row r="39" spans="11:11" x14ac:dyDescent="0.25">
      <c r="K39" s="22">
        <v>36</v>
      </c>
    </row>
    <row r="40" spans="11:11" x14ac:dyDescent="0.25">
      <c r="K40" s="22">
        <v>37</v>
      </c>
    </row>
    <row r="41" spans="11:11" x14ac:dyDescent="0.25">
      <c r="K41" s="22">
        <v>38</v>
      </c>
    </row>
    <row r="42" spans="11:11" x14ac:dyDescent="0.25">
      <c r="K42" s="22">
        <v>39</v>
      </c>
    </row>
    <row r="43" spans="11:11" x14ac:dyDescent="0.25">
      <c r="K43" s="22">
        <v>40</v>
      </c>
    </row>
    <row r="44" spans="11:11" x14ac:dyDescent="0.25">
      <c r="K44" s="22">
        <v>1</v>
      </c>
    </row>
    <row r="45" spans="11:11" x14ac:dyDescent="0.25">
      <c r="K45" s="22"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30" r:id="rId4" name="Drop Down 6">
              <controlPr defaultSize="0" autoLine="0" autoPict="0" macro="[0]!Listadesplegable2_Cambiar">
                <anchor moveWithCells="1">
                  <from>
                    <xdr:col>2</xdr:col>
                    <xdr:colOff>0</xdr:colOff>
                    <xdr:row>15</xdr:row>
                    <xdr:rowOff>485775</xdr:rowOff>
                  </from>
                  <to>
                    <xdr:col>2</xdr:col>
                    <xdr:colOff>1019175</xdr:colOff>
                    <xdr:row>15</xdr:row>
                    <xdr:rowOff>714375</xdr:rowOff>
                  </to>
                </anchor>
              </controlPr>
            </control>
          </mc:Choice>
        </mc:AlternateContent>
        <mc:AlternateContent xmlns:mc="http://schemas.openxmlformats.org/markup-compatibility/2006">
          <mc:Choice Requires="x14">
            <control shapeId="1031" r:id="rId5" name="Drop Down 7">
              <controlPr defaultSize="0" autoLine="0" autoPict="0">
                <anchor moveWithCells="1">
                  <from>
                    <xdr:col>2</xdr:col>
                    <xdr:colOff>1019175</xdr:colOff>
                    <xdr:row>15</xdr:row>
                    <xdr:rowOff>485775</xdr:rowOff>
                  </from>
                  <to>
                    <xdr:col>3</xdr:col>
                    <xdr:colOff>828675</xdr:colOff>
                    <xdr:row>15</xdr:row>
                    <xdr:rowOff>714375</xdr:rowOff>
                  </to>
                </anchor>
              </controlPr>
            </control>
          </mc:Choice>
        </mc:AlternateContent>
        <mc:AlternateContent xmlns:mc="http://schemas.openxmlformats.org/markup-compatibility/2006">
          <mc:Choice Requires="x14">
            <control shapeId="1032" r:id="rId6" name="Drop Down 8">
              <controlPr defaultSize="0" autoLine="0" autoPict="0">
                <anchor moveWithCells="1">
                  <from>
                    <xdr:col>4</xdr:col>
                    <xdr:colOff>9525</xdr:colOff>
                    <xdr:row>15</xdr:row>
                    <xdr:rowOff>485775</xdr:rowOff>
                  </from>
                  <to>
                    <xdr:col>4</xdr:col>
                    <xdr:colOff>838200</xdr:colOff>
                    <xdr:row>15</xdr:row>
                    <xdr:rowOff>714375</xdr:rowOff>
                  </to>
                </anchor>
              </controlPr>
            </control>
          </mc:Choice>
        </mc:AlternateContent>
        <mc:AlternateContent xmlns:mc="http://schemas.openxmlformats.org/markup-compatibility/2006">
          <mc:Choice Requires="x14">
            <control shapeId="1035" r:id="rId7" name="Drop Down 11">
              <controlPr defaultSize="0" autoLine="0" autoPict="0">
                <anchor moveWithCells="1">
                  <from>
                    <xdr:col>5</xdr:col>
                    <xdr:colOff>9525</xdr:colOff>
                    <xdr:row>15</xdr:row>
                    <xdr:rowOff>485775</xdr:rowOff>
                  </from>
                  <to>
                    <xdr:col>5</xdr:col>
                    <xdr:colOff>838200</xdr:colOff>
                    <xdr:row>15</xdr:row>
                    <xdr:rowOff>714375</xdr:rowOff>
                  </to>
                </anchor>
              </controlPr>
            </control>
          </mc:Choice>
        </mc:AlternateContent>
        <mc:AlternateContent xmlns:mc="http://schemas.openxmlformats.org/markup-compatibility/2006">
          <mc:Choice Requires="x14">
            <control shapeId="1026" r:id="rId8" name="Drop Down 2">
              <controlPr defaultSize="0" autoLine="0" autoPict="0" macro="[0]!Listadesplegable2_Cambiar">
                <anchor moveWithCells="1">
                  <from>
                    <xdr:col>2</xdr:col>
                    <xdr:colOff>19050</xdr:colOff>
                    <xdr:row>4</xdr:row>
                    <xdr:rowOff>9525</xdr:rowOff>
                  </from>
                  <to>
                    <xdr:col>2</xdr:col>
                    <xdr:colOff>1038225</xdr:colOff>
                    <xdr:row>4</xdr:row>
                    <xdr:rowOff>238125</xdr:rowOff>
                  </to>
                </anchor>
              </controlPr>
            </control>
          </mc:Choice>
        </mc:AlternateContent>
        <mc:AlternateContent xmlns:mc="http://schemas.openxmlformats.org/markup-compatibility/2006">
          <mc:Choice Requires="x14">
            <control shapeId="1028" r:id="rId9" name="Drop Down 4">
              <controlPr defaultSize="0" autoLine="0" autoPict="0">
                <anchor moveWithCells="1">
                  <from>
                    <xdr:col>2</xdr:col>
                    <xdr:colOff>1047750</xdr:colOff>
                    <xdr:row>4</xdr:row>
                    <xdr:rowOff>9525</xdr:rowOff>
                  </from>
                  <to>
                    <xdr:col>3</xdr:col>
                    <xdr:colOff>866775</xdr:colOff>
                    <xdr:row>4</xdr:row>
                    <xdr:rowOff>238125</xdr:rowOff>
                  </to>
                </anchor>
              </controlPr>
            </control>
          </mc:Choice>
        </mc:AlternateContent>
        <mc:AlternateContent xmlns:mc="http://schemas.openxmlformats.org/markup-compatibility/2006">
          <mc:Choice Requires="x14">
            <control shapeId="1029" r:id="rId10" name="Drop Down 5">
              <controlPr defaultSize="0" autoLine="0" autoPict="0">
                <anchor moveWithCells="1">
                  <from>
                    <xdr:col>4</xdr:col>
                    <xdr:colOff>19050</xdr:colOff>
                    <xdr:row>4</xdr:row>
                    <xdr:rowOff>9525</xdr:rowOff>
                  </from>
                  <to>
                    <xdr:col>5</xdr:col>
                    <xdr:colOff>9525</xdr:colOff>
                    <xdr:row>4</xdr:row>
                    <xdr:rowOff>238125</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46"/>
  <sheetViews>
    <sheetView showGridLines="0" zoomScale="125" zoomScaleNormal="125" zoomScalePageLayoutView="125" workbookViewId="0">
      <pane ySplit="2" topLeftCell="A3" activePane="bottomLeft" state="frozen"/>
      <selection pane="bottomLeft" activeCell="B32" sqref="B32"/>
    </sheetView>
  </sheetViews>
  <sheetFormatPr baseColWidth="10" defaultColWidth="10.875" defaultRowHeight="15.75" x14ac:dyDescent="0.25"/>
  <cols>
    <col min="1" max="1" width="21" style="22" customWidth="1"/>
    <col min="2" max="2" width="24.25" style="22" customWidth="1"/>
    <col min="3" max="3" width="17" style="22" customWidth="1"/>
    <col min="4" max="4" width="12.75" style="22" customWidth="1"/>
    <col min="5" max="5" width="6.875" style="22" customWidth="1"/>
    <col min="6" max="6" width="12.875" style="22" customWidth="1"/>
    <col min="7" max="7" width="12.75" style="22" customWidth="1"/>
    <col min="8" max="8" width="24.5" style="22" customWidth="1"/>
    <col min="9" max="9" width="27.25" style="22" customWidth="1"/>
    <col min="10" max="10" width="44.5" style="22" customWidth="1"/>
    <col min="11" max="16384" width="10.875" style="22"/>
  </cols>
  <sheetData>
    <row r="1" spans="1:10" x14ac:dyDescent="0.25">
      <c r="A1" s="107" t="s">
        <v>56</v>
      </c>
      <c r="B1" s="107" t="s">
        <v>149</v>
      </c>
      <c r="C1" s="107" t="s">
        <v>63</v>
      </c>
      <c r="D1" s="107" t="s">
        <v>64</v>
      </c>
      <c r="E1" s="107" t="s">
        <v>5</v>
      </c>
      <c r="F1" s="107" t="s">
        <v>65</v>
      </c>
      <c r="G1" s="107" t="s">
        <v>66</v>
      </c>
      <c r="H1" s="106" t="s">
        <v>68</v>
      </c>
      <c r="I1" s="106"/>
    </row>
    <row r="2" spans="1:10" x14ac:dyDescent="0.25">
      <c r="A2" s="107"/>
      <c r="B2" s="107"/>
      <c r="C2" s="107"/>
      <c r="D2" s="107"/>
      <c r="E2" s="107"/>
      <c r="F2" s="107"/>
      <c r="G2" s="107"/>
      <c r="H2" s="39" t="s">
        <v>65</v>
      </c>
      <c r="I2" s="39" t="s">
        <v>66</v>
      </c>
    </row>
    <row r="3" spans="1:10" s="41" customFormat="1" ht="14.65" customHeight="1" x14ac:dyDescent="0.25">
      <c r="A3" s="40" t="s">
        <v>69</v>
      </c>
      <c r="B3" s="40" t="s">
        <v>155</v>
      </c>
      <c r="C3" s="40" t="s">
        <v>70</v>
      </c>
      <c r="D3" s="40" t="s">
        <v>71</v>
      </c>
      <c r="E3" s="40" t="s">
        <v>72</v>
      </c>
      <c r="F3" s="40" t="s">
        <v>73</v>
      </c>
      <c r="G3" s="40"/>
      <c r="H3" s="40" t="s">
        <v>122</v>
      </c>
      <c r="I3" s="40"/>
    </row>
    <row r="4" spans="1:10" s="41" customFormat="1" ht="14.65" customHeight="1" x14ac:dyDescent="0.25">
      <c r="A4" s="42" t="s">
        <v>57</v>
      </c>
      <c r="B4" s="40" t="s">
        <v>155</v>
      </c>
      <c r="C4" s="42" t="s">
        <v>74</v>
      </c>
      <c r="D4" s="42" t="s">
        <v>71</v>
      </c>
      <c r="E4" s="42" t="s">
        <v>72</v>
      </c>
      <c r="F4" s="42" t="s">
        <v>75</v>
      </c>
      <c r="G4" s="42" t="s">
        <v>76</v>
      </c>
      <c r="H4" s="42" t="s">
        <v>123</v>
      </c>
      <c r="I4" s="42" t="s">
        <v>124</v>
      </c>
    </row>
    <row r="5" spans="1:10" s="41" customFormat="1" ht="14.65" customHeight="1" x14ac:dyDescent="0.25">
      <c r="A5" s="43" t="s">
        <v>77</v>
      </c>
      <c r="B5" s="40" t="s">
        <v>155</v>
      </c>
      <c r="C5" s="42" t="s">
        <v>78</v>
      </c>
      <c r="D5" s="42" t="s">
        <v>71</v>
      </c>
      <c r="E5" s="42" t="s">
        <v>72</v>
      </c>
      <c r="F5" s="42" t="s">
        <v>75</v>
      </c>
      <c r="G5" s="42" t="s">
        <v>76</v>
      </c>
      <c r="H5" s="42" t="s">
        <v>123</v>
      </c>
      <c r="I5" s="42" t="s">
        <v>124</v>
      </c>
    </row>
    <row r="6" spans="1:10" s="41" customFormat="1" ht="14.65" customHeight="1" x14ac:dyDescent="0.25">
      <c r="A6" s="42" t="s">
        <v>58</v>
      </c>
      <c r="B6" s="40" t="s">
        <v>155</v>
      </c>
      <c r="C6" s="42" t="s">
        <v>79</v>
      </c>
      <c r="D6" s="42" t="s">
        <v>71</v>
      </c>
      <c r="E6" s="42" t="s">
        <v>72</v>
      </c>
      <c r="F6" s="42" t="s">
        <v>75</v>
      </c>
      <c r="G6" s="42" t="s">
        <v>76</v>
      </c>
      <c r="H6" s="42" t="s">
        <v>123</v>
      </c>
      <c r="I6" s="42" t="s">
        <v>124</v>
      </c>
    </row>
    <row r="7" spans="1:10" s="41" customFormat="1" ht="14.65" customHeight="1" x14ac:dyDescent="0.25">
      <c r="A7" s="42" t="s">
        <v>58</v>
      </c>
      <c r="B7" s="40" t="s">
        <v>67</v>
      </c>
      <c r="C7" s="42" t="s">
        <v>79</v>
      </c>
      <c r="D7" s="42" t="s">
        <v>71</v>
      </c>
      <c r="E7" s="42" t="s">
        <v>72</v>
      </c>
      <c r="F7" s="42" t="s">
        <v>73</v>
      </c>
      <c r="G7" s="42"/>
      <c r="H7" s="42" t="s">
        <v>122</v>
      </c>
      <c r="I7" s="42"/>
    </row>
    <row r="8" spans="1:10" s="41" customFormat="1" ht="14.65" customHeight="1" x14ac:dyDescent="0.25">
      <c r="A8" s="42" t="s">
        <v>80</v>
      </c>
      <c r="B8" s="40" t="s">
        <v>155</v>
      </c>
      <c r="C8" s="42" t="s">
        <v>81</v>
      </c>
      <c r="D8" s="42" t="s">
        <v>71</v>
      </c>
      <c r="E8" s="42" t="s">
        <v>72</v>
      </c>
      <c r="F8" s="42" t="s">
        <v>75</v>
      </c>
      <c r="G8" s="42" t="s">
        <v>76</v>
      </c>
      <c r="H8" s="42" t="s">
        <v>123</v>
      </c>
      <c r="I8" s="42" t="s">
        <v>124</v>
      </c>
    </row>
    <row r="9" spans="1:10" s="41" customFormat="1" ht="14.65" customHeight="1" x14ac:dyDescent="0.25">
      <c r="A9" s="42" t="s">
        <v>82</v>
      </c>
      <c r="B9" s="40" t="s">
        <v>155</v>
      </c>
      <c r="C9" s="42" t="s">
        <v>83</v>
      </c>
      <c r="D9" s="42" t="s">
        <v>71</v>
      </c>
      <c r="E9" s="42" t="s">
        <v>72</v>
      </c>
      <c r="F9" s="42" t="s">
        <v>75</v>
      </c>
      <c r="G9" s="42" t="s">
        <v>76</v>
      </c>
      <c r="H9" s="42" t="s">
        <v>123</v>
      </c>
      <c r="I9" s="42" t="s">
        <v>124</v>
      </c>
    </row>
    <row r="10" spans="1:10" s="41" customFormat="1" ht="14.65" customHeight="1" x14ac:dyDescent="0.25">
      <c r="A10" s="42" t="s">
        <v>84</v>
      </c>
      <c r="B10" s="40" t="s">
        <v>155</v>
      </c>
      <c r="C10" s="42" t="s">
        <v>85</v>
      </c>
      <c r="D10" s="42" t="s">
        <v>71</v>
      </c>
      <c r="E10" s="42" t="s">
        <v>72</v>
      </c>
      <c r="F10" s="42" t="s">
        <v>75</v>
      </c>
      <c r="G10" s="42" t="s">
        <v>76</v>
      </c>
      <c r="H10" s="42" t="s">
        <v>123</v>
      </c>
      <c r="I10" s="42" t="s">
        <v>124</v>
      </c>
    </row>
    <row r="11" spans="1:10" s="41" customFormat="1" ht="14.65" customHeight="1" x14ac:dyDescent="0.25">
      <c r="A11" s="42" t="s">
        <v>86</v>
      </c>
      <c r="B11" s="40" t="s">
        <v>155</v>
      </c>
      <c r="C11" s="42" t="s">
        <v>87</v>
      </c>
      <c r="D11" s="42" t="s">
        <v>71</v>
      </c>
      <c r="E11" s="42" t="s">
        <v>72</v>
      </c>
      <c r="F11" s="42" t="s">
        <v>88</v>
      </c>
      <c r="G11" s="42"/>
      <c r="H11" s="42" t="s">
        <v>122</v>
      </c>
      <c r="I11" s="42"/>
    </row>
    <row r="12" spans="1:10" s="41" customFormat="1" ht="14.65" customHeight="1" x14ac:dyDescent="0.25">
      <c r="A12" s="42" t="s">
        <v>89</v>
      </c>
      <c r="B12" s="40" t="s">
        <v>155</v>
      </c>
      <c r="C12" s="72" t="s">
        <v>90</v>
      </c>
      <c r="D12" s="42" t="s">
        <v>71</v>
      </c>
      <c r="E12" s="42" t="s">
        <v>72</v>
      </c>
      <c r="F12" s="42" t="s">
        <v>75</v>
      </c>
      <c r="G12" s="42" t="s">
        <v>76</v>
      </c>
      <c r="H12" s="42" t="s">
        <v>123</v>
      </c>
      <c r="I12" s="42" t="s">
        <v>124</v>
      </c>
    </row>
    <row r="13" spans="1:10" s="41" customFormat="1" ht="14.65" customHeight="1" x14ac:dyDescent="0.25">
      <c r="A13" s="42" t="s">
        <v>91</v>
      </c>
      <c r="B13" s="40" t="s">
        <v>155</v>
      </c>
      <c r="C13" s="42" t="s">
        <v>92</v>
      </c>
      <c r="D13" s="42" t="s">
        <v>71</v>
      </c>
      <c r="E13" s="42" t="s">
        <v>72</v>
      </c>
      <c r="F13" s="42" t="s">
        <v>75</v>
      </c>
      <c r="G13" s="42" t="s">
        <v>76</v>
      </c>
      <c r="H13" s="42" t="s">
        <v>123</v>
      </c>
      <c r="I13" s="42" t="s">
        <v>124</v>
      </c>
    </row>
    <row r="14" spans="1:10" ht="14.65" customHeight="1" x14ac:dyDescent="0.25">
      <c r="A14" s="44" t="s">
        <v>94</v>
      </c>
      <c r="B14" s="44"/>
      <c r="C14" s="44" t="s">
        <v>95</v>
      </c>
      <c r="D14" s="42" t="s">
        <v>71</v>
      </c>
      <c r="E14" s="45" t="s">
        <v>72</v>
      </c>
      <c r="F14" s="45"/>
      <c r="G14" s="46" t="s">
        <v>118</v>
      </c>
      <c r="H14" s="42"/>
      <c r="I14" s="42" t="s">
        <v>122</v>
      </c>
    </row>
    <row r="15" spans="1:10" s="76" customFormat="1" ht="14.65" customHeight="1" x14ac:dyDescent="0.25">
      <c r="A15" s="74" t="s">
        <v>96</v>
      </c>
      <c r="B15" s="74"/>
      <c r="C15" s="74" t="s">
        <v>97</v>
      </c>
      <c r="D15" s="75" t="s">
        <v>98</v>
      </c>
      <c r="E15" s="74" t="s">
        <v>93</v>
      </c>
      <c r="F15" s="74" t="s">
        <v>117</v>
      </c>
      <c r="G15" s="74"/>
      <c r="H15" s="75" t="s">
        <v>122</v>
      </c>
      <c r="I15" s="74"/>
      <c r="J15" s="76" t="s">
        <v>99</v>
      </c>
    </row>
    <row r="16" spans="1:10" ht="14.65" customHeight="1" x14ac:dyDescent="0.25">
      <c r="A16" s="46" t="s">
        <v>100</v>
      </c>
      <c r="B16" s="46"/>
      <c r="C16" s="46"/>
      <c r="D16" s="43" t="s">
        <v>98</v>
      </c>
      <c r="E16" s="46" t="s">
        <v>101</v>
      </c>
      <c r="F16" s="45" t="s">
        <v>115</v>
      </c>
      <c r="G16" s="45" t="s">
        <v>116</v>
      </c>
      <c r="H16" s="46" t="s">
        <v>159</v>
      </c>
      <c r="I16" s="46" t="s">
        <v>158</v>
      </c>
      <c r="J16" s="47" t="s">
        <v>102</v>
      </c>
    </row>
    <row r="17" spans="1:10" ht="14.65" customHeight="1" x14ac:dyDescent="0.25">
      <c r="A17" s="42" t="s">
        <v>103</v>
      </c>
      <c r="B17" s="42"/>
      <c r="C17" s="42"/>
      <c r="D17" s="42" t="s">
        <v>71</v>
      </c>
      <c r="E17" s="42" t="s">
        <v>72</v>
      </c>
      <c r="F17" s="42" t="s">
        <v>156</v>
      </c>
      <c r="G17" s="42" t="s">
        <v>157</v>
      </c>
      <c r="H17" s="48" t="s">
        <v>104</v>
      </c>
      <c r="I17" s="48" t="s">
        <v>105</v>
      </c>
      <c r="J17" s="49" t="s">
        <v>106</v>
      </c>
    </row>
    <row r="18" spans="1:10" ht="14.65" customHeight="1" x14ac:dyDescent="0.25">
      <c r="A18" s="42" t="s">
        <v>184</v>
      </c>
      <c r="B18" s="42" t="s">
        <v>155</v>
      </c>
      <c r="C18" s="44" t="s">
        <v>148</v>
      </c>
      <c r="D18" s="44" t="s">
        <v>71</v>
      </c>
      <c r="E18" s="44" t="s">
        <v>93</v>
      </c>
      <c r="F18" s="44" t="s">
        <v>117</v>
      </c>
      <c r="G18" s="44"/>
      <c r="H18" s="42" t="s">
        <v>122</v>
      </c>
      <c r="I18" s="44"/>
      <c r="J18" s="49"/>
    </row>
    <row r="19" spans="1:10" ht="14.65" customHeight="1" x14ac:dyDescent="0.25">
      <c r="A19" s="42" t="s">
        <v>137</v>
      </c>
      <c r="B19" s="42" t="s">
        <v>150</v>
      </c>
      <c r="C19" s="44"/>
      <c r="D19" s="44" t="s">
        <v>71</v>
      </c>
      <c r="E19" s="44" t="s">
        <v>93</v>
      </c>
      <c r="F19" s="44" t="s">
        <v>171</v>
      </c>
      <c r="G19" s="44"/>
      <c r="H19" s="42" t="s">
        <v>122</v>
      </c>
      <c r="I19" s="44"/>
      <c r="J19" s="49"/>
    </row>
    <row r="20" spans="1:10" ht="14.65" customHeight="1" x14ac:dyDescent="0.25">
      <c r="A20" s="42" t="s">
        <v>137</v>
      </c>
      <c r="B20" s="42" t="s">
        <v>155</v>
      </c>
      <c r="C20" s="44"/>
      <c r="D20" s="44" t="s">
        <v>71</v>
      </c>
      <c r="E20" s="44" t="s">
        <v>93</v>
      </c>
      <c r="F20" s="44" t="s">
        <v>172</v>
      </c>
      <c r="G20" s="44"/>
      <c r="H20" s="42" t="s">
        <v>122</v>
      </c>
      <c r="I20" s="44"/>
      <c r="J20" s="49"/>
    </row>
    <row r="21" spans="1:10" ht="14.65" customHeight="1" x14ac:dyDescent="0.25">
      <c r="A21" s="42" t="s">
        <v>137</v>
      </c>
      <c r="B21" s="42" t="s">
        <v>163</v>
      </c>
      <c r="C21" s="44"/>
      <c r="D21" s="44" t="s">
        <v>71</v>
      </c>
      <c r="E21" s="44" t="s">
        <v>93</v>
      </c>
      <c r="F21" s="44" t="s">
        <v>173</v>
      </c>
      <c r="G21" s="44"/>
      <c r="H21" s="42" t="s">
        <v>122</v>
      </c>
      <c r="I21" s="71"/>
      <c r="J21" s="49"/>
    </row>
    <row r="22" spans="1:10" ht="14.65" customHeight="1" x14ac:dyDescent="0.25">
      <c r="A22" s="44" t="s">
        <v>132</v>
      </c>
      <c r="B22" s="44" t="s">
        <v>150</v>
      </c>
      <c r="C22" s="44" t="s">
        <v>133</v>
      </c>
      <c r="D22" s="42" t="s">
        <v>71</v>
      </c>
      <c r="E22" s="45" t="s">
        <v>93</v>
      </c>
      <c r="F22" s="46" t="s">
        <v>174</v>
      </c>
      <c r="G22" s="44"/>
      <c r="H22" s="42" t="s">
        <v>122</v>
      </c>
    </row>
    <row r="23" spans="1:10" ht="14.65" customHeight="1" x14ac:dyDescent="0.25">
      <c r="A23" s="42" t="s">
        <v>132</v>
      </c>
      <c r="B23" s="42" t="s">
        <v>155</v>
      </c>
      <c r="C23" s="44" t="s">
        <v>133</v>
      </c>
      <c r="D23" s="44" t="s">
        <v>71</v>
      </c>
      <c r="E23" s="44" t="s">
        <v>93</v>
      </c>
      <c r="F23" s="46" t="s">
        <v>175</v>
      </c>
      <c r="G23" s="46" t="s">
        <v>176</v>
      </c>
      <c r="H23" s="44" t="s">
        <v>123</v>
      </c>
      <c r="I23" s="44" t="s">
        <v>124</v>
      </c>
    </row>
    <row r="24" spans="1:10" ht="14.65" customHeight="1" x14ac:dyDescent="0.25">
      <c r="A24" s="42" t="s">
        <v>134</v>
      </c>
      <c r="B24" s="42" t="s">
        <v>155</v>
      </c>
      <c r="C24" s="44"/>
      <c r="D24" s="44" t="s">
        <v>71</v>
      </c>
      <c r="E24" s="44" t="s">
        <v>93</v>
      </c>
      <c r="F24" s="46" t="s">
        <v>175</v>
      </c>
      <c r="G24" s="46" t="s">
        <v>176</v>
      </c>
      <c r="H24" s="44"/>
      <c r="I24" s="71"/>
    </row>
    <row r="25" spans="1:10" ht="14.65" customHeight="1" x14ac:dyDescent="0.25">
      <c r="A25" s="42" t="s">
        <v>135</v>
      </c>
      <c r="B25" s="42" t="s">
        <v>150</v>
      </c>
      <c r="C25" s="44" t="s">
        <v>144</v>
      </c>
      <c r="D25" s="44" t="s">
        <v>71</v>
      </c>
      <c r="E25" s="44" t="s">
        <v>93</v>
      </c>
      <c r="F25" s="46" t="s">
        <v>174</v>
      </c>
      <c r="G25" s="46"/>
      <c r="H25" s="42" t="s">
        <v>122</v>
      </c>
    </row>
    <row r="26" spans="1:10" ht="14.65" customHeight="1" x14ac:dyDescent="0.25">
      <c r="A26" s="42" t="s">
        <v>135</v>
      </c>
      <c r="B26" s="42" t="s">
        <v>155</v>
      </c>
      <c r="C26" s="44" t="s">
        <v>144</v>
      </c>
      <c r="D26" s="44" t="s">
        <v>71</v>
      </c>
      <c r="E26" s="44" t="s">
        <v>93</v>
      </c>
      <c r="F26" s="46" t="s">
        <v>175</v>
      </c>
      <c r="G26" s="46" t="s">
        <v>176</v>
      </c>
      <c r="H26" s="44" t="s">
        <v>123</v>
      </c>
      <c r="I26" s="44" t="s">
        <v>124</v>
      </c>
    </row>
    <row r="27" spans="1:10" ht="14.65" customHeight="1" x14ac:dyDescent="0.25">
      <c r="A27" s="42" t="s">
        <v>138</v>
      </c>
      <c r="B27" s="42" t="s">
        <v>165</v>
      </c>
      <c r="C27" s="44" t="s">
        <v>133</v>
      </c>
      <c r="D27" s="44" t="s">
        <v>71</v>
      </c>
      <c r="E27" s="44" t="s">
        <v>93</v>
      </c>
      <c r="F27" s="46" t="s">
        <v>174</v>
      </c>
      <c r="G27" s="46"/>
      <c r="H27" s="42" t="s">
        <v>122</v>
      </c>
    </row>
    <row r="28" spans="1:10" ht="14.65" customHeight="1" x14ac:dyDescent="0.25">
      <c r="A28" s="42" t="s">
        <v>138</v>
      </c>
      <c r="B28" s="42" t="s">
        <v>166</v>
      </c>
      <c r="C28" s="44" t="s">
        <v>133</v>
      </c>
      <c r="D28" s="44" t="s">
        <v>71</v>
      </c>
      <c r="E28" s="44" t="s">
        <v>93</v>
      </c>
      <c r="F28" s="46" t="s">
        <v>177</v>
      </c>
      <c r="G28" s="46"/>
      <c r="H28" s="42" t="s">
        <v>164</v>
      </c>
    </row>
    <row r="29" spans="1:10" ht="14.65" customHeight="1" x14ac:dyDescent="0.25">
      <c r="A29" s="42" t="s">
        <v>138</v>
      </c>
      <c r="B29" s="42" t="s">
        <v>155</v>
      </c>
      <c r="C29" s="44" t="s">
        <v>133</v>
      </c>
      <c r="D29" s="44" t="s">
        <v>71</v>
      </c>
      <c r="E29" s="44" t="s">
        <v>93</v>
      </c>
      <c r="F29" s="46" t="s">
        <v>175</v>
      </c>
      <c r="G29" s="46" t="s">
        <v>176</v>
      </c>
      <c r="H29" s="44" t="s">
        <v>123</v>
      </c>
      <c r="I29" s="44" t="s">
        <v>124</v>
      </c>
    </row>
    <row r="30" spans="1:10" ht="14.65" customHeight="1" x14ac:dyDescent="0.25">
      <c r="A30" s="42" t="s">
        <v>139</v>
      </c>
      <c r="B30" s="42" t="s">
        <v>155</v>
      </c>
      <c r="C30" s="44" t="s">
        <v>167</v>
      </c>
      <c r="D30" s="44" t="s">
        <v>71</v>
      </c>
      <c r="E30" s="44" t="s">
        <v>93</v>
      </c>
      <c r="F30" s="44" t="s">
        <v>178</v>
      </c>
      <c r="G30" s="44"/>
      <c r="H30" s="44"/>
      <c r="I30" s="44"/>
    </row>
    <row r="31" spans="1:10" ht="14.65" customHeight="1" x14ac:dyDescent="0.25">
      <c r="A31" s="42" t="s">
        <v>140</v>
      </c>
      <c r="B31" s="42" t="s">
        <v>155</v>
      </c>
      <c r="C31" s="44" t="s">
        <v>145</v>
      </c>
      <c r="D31" s="44"/>
      <c r="E31" s="44"/>
      <c r="F31" s="44"/>
      <c r="G31" s="44"/>
      <c r="H31" s="44"/>
      <c r="I31" s="44"/>
    </row>
    <row r="32" spans="1:10" ht="14.65" customHeight="1" x14ac:dyDescent="0.25">
      <c r="A32" s="42" t="s">
        <v>141</v>
      </c>
      <c r="B32" s="42" t="s">
        <v>155</v>
      </c>
      <c r="C32" s="44"/>
      <c r="D32" s="44"/>
      <c r="E32" s="44"/>
      <c r="F32" s="44"/>
      <c r="G32" s="44"/>
      <c r="H32" s="44"/>
      <c r="I32" s="44"/>
    </row>
    <row r="33" spans="1:9" ht="14.65" customHeight="1" x14ac:dyDescent="0.25">
      <c r="A33" s="42" t="s">
        <v>136</v>
      </c>
      <c r="B33" s="42" t="s">
        <v>155</v>
      </c>
      <c r="C33" s="44"/>
      <c r="D33" s="44" t="s">
        <v>71</v>
      </c>
      <c r="E33" s="44" t="s">
        <v>93</v>
      </c>
      <c r="F33" s="44" t="s">
        <v>185</v>
      </c>
      <c r="G33" s="44"/>
      <c r="H33" s="44"/>
      <c r="I33" s="44"/>
    </row>
    <row r="34" spans="1:9" ht="14.65" customHeight="1" x14ac:dyDescent="0.25">
      <c r="A34" s="42" t="s">
        <v>142</v>
      </c>
      <c r="B34" s="42" t="s">
        <v>155</v>
      </c>
      <c r="C34" s="44" t="s">
        <v>186</v>
      </c>
      <c r="D34" s="44"/>
      <c r="E34" s="44"/>
      <c r="F34" s="44"/>
      <c r="G34" s="44"/>
      <c r="H34" s="44"/>
      <c r="I34" s="44"/>
    </row>
    <row r="35" spans="1:9" ht="14.65" customHeight="1" x14ac:dyDescent="0.25">
      <c r="A35" s="42" t="s">
        <v>95</v>
      </c>
      <c r="B35" s="42" t="s">
        <v>151</v>
      </c>
      <c r="C35" s="44" t="s">
        <v>147</v>
      </c>
      <c r="D35" s="44" t="s">
        <v>71</v>
      </c>
      <c r="E35" s="44" t="s">
        <v>93</v>
      </c>
      <c r="F35" s="44" t="s">
        <v>179</v>
      </c>
      <c r="G35" s="44" t="s">
        <v>181</v>
      </c>
      <c r="H35" s="44" t="s">
        <v>123</v>
      </c>
      <c r="I35" s="44" t="s">
        <v>124</v>
      </c>
    </row>
    <row r="36" spans="1:9" ht="14.65" customHeight="1" x14ac:dyDescent="0.25">
      <c r="A36" s="42" t="s">
        <v>95</v>
      </c>
      <c r="B36" s="42" t="s">
        <v>152</v>
      </c>
      <c r="C36" s="44" t="s">
        <v>147</v>
      </c>
      <c r="D36" s="44" t="s">
        <v>71</v>
      </c>
      <c r="E36" s="44" t="s">
        <v>93</v>
      </c>
      <c r="F36" s="44" t="s">
        <v>180</v>
      </c>
      <c r="G36" s="44" t="s">
        <v>181</v>
      </c>
      <c r="H36" s="44" t="s">
        <v>123</v>
      </c>
      <c r="I36" s="44" t="s">
        <v>124</v>
      </c>
    </row>
    <row r="37" spans="1:9" ht="14.65" customHeight="1" x14ac:dyDescent="0.25">
      <c r="A37" s="42" t="s">
        <v>143</v>
      </c>
      <c r="B37" s="42" t="s">
        <v>168</v>
      </c>
      <c r="C37" s="44" t="s">
        <v>170</v>
      </c>
      <c r="D37" s="44" t="s">
        <v>71</v>
      </c>
      <c r="E37" s="44" t="s">
        <v>93</v>
      </c>
      <c r="F37" s="44" t="s">
        <v>182</v>
      </c>
      <c r="G37" s="44"/>
      <c r="H37" s="44"/>
      <c r="I37" s="44"/>
    </row>
    <row r="38" spans="1:9" ht="14.65" customHeight="1" x14ac:dyDescent="0.25">
      <c r="A38" s="42" t="s">
        <v>143</v>
      </c>
      <c r="B38" s="42" t="s">
        <v>169</v>
      </c>
      <c r="C38" s="44" t="s">
        <v>170</v>
      </c>
      <c r="D38" s="44" t="s">
        <v>71</v>
      </c>
      <c r="E38" s="44" t="s">
        <v>93</v>
      </c>
      <c r="F38" s="44" t="s">
        <v>183</v>
      </c>
      <c r="G38" s="44"/>
      <c r="H38" s="44"/>
      <c r="I38" s="44"/>
    </row>
    <row r="40" spans="1:9" x14ac:dyDescent="0.25">
      <c r="A40" s="50" t="s">
        <v>107</v>
      </c>
      <c r="B40" s="50"/>
    </row>
    <row r="41" spans="1:9" x14ac:dyDescent="0.25">
      <c r="A41" s="51" t="s">
        <v>108</v>
      </c>
      <c r="B41" s="51"/>
      <c r="C41" s="52" t="s">
        <v>125</v>
      </c>
      <c r="D41" s="53" t="s">
        <v>22</v>
      </c>
      <c r="E41" s="52"/>
      <c r="F41" s="52"/>
    </row>
    <row r="42" spans="1:9" x14ac:dyDescent="0.25">
      <c r="A42" s="54" t="s">
        <v>109</v>
      </c>
      <c r="B42" s="54"/>
      <c r="C42" s="60" t="s">
        <v>126</v>
      </c>
      <c r="D42" s="56" t="s">
        <v>146</v>
      </c>
      <c r="E42" s="55"/>
      <c r="F42" s="55"/>
    </row>
    <row r="43" spans="1:9" x14ac:dyDescent="0.25">
      <c r="A43" s="54" t="s">
        <v>110</v>
      </c>
      <c r="B43" s="54"/>
      <c r="C43" s="60" t="s">
        <v>127</v>
      </c>
      <c r="D43" s="56" t="s">
        <v>128</v>
      </c>
      <c r="E43" s="55"/>
      <c r="F43" s="55"/>
    </row>
    <row r="44" spans="1:9" ht="31.5" x14ac:dyDescent="0.25">
      <c r="A44" s="54" t="s">
        <v>111</v>
      </c>
      <c r="B44" s="54"/>
      <c r="C44" s="55" t="s">
        <v>129</v>
      </c>
      <c r="D44" s="56" t="s">
        <v>161</v>
      </c>
      <c r="E44" s="55"/>
      <c r="F44" s="55"/>
    </row>
    <row r="45" spans="1:9" x14ac:dyDescent="0.25">
      <c r="A45" s="54" t="s">
        <v>112</v>
      </c>
      <c r="B45" s="54"/>
      <c r="C45" s="55" t="s">
        <v>130</v>
      </c>
      <c r="D45" s="56" t="s">
        <v>131</v>
      </c>
      <c r="E45" s="55"/>
      <c r="F45" s="55"/>
    </row>
    <row r="46" spans="1:9" ht="47.25" x14ac:dyDescent="0.25">
      <c r="A46" s="54" t="s">
        <v>162</v>
      </c>
      <c r="B46" s="54"/>
      <c r="C46" s="55" t="s">
        <v>160</v>
      </c>
      <c r="D46" s="56" t="s">
        <v>113</v>
      </c>
      <c r="E46" s="55"/>
      <c r="F46" s="55"/>
    </row>
  </sheetData>
  <sheetProtection algorithmName="SHA-512" hashValue="Nx0MT6cG32lJ5EgaXjRVV6wNO3hVGkIZiOpFS9uFF12AHWFOQBCw//0gjOaRn4bEibeBb538goTy9tlWr0zWxw==" saltValue="XLpWVwkAZGq/3MUQ59DSKg==" spinCount="100000" sheet="1" objects="1" scenarios="1"/>
  <mergeCells count="8">
    <mergeCell ref="H1:I1"/>
    <mergeCell ref="A1:A2"/>
    <mergeCell ref="C1:C2"/>
    <mergeCell ref="D1:D2"/>
    <mergeCell ref="E1:E2"/>
    <mergeCell ref="F1:F2"/>
    <mergeCell ref="G1:G2"/>
    <mergeCell ref="B1:B2"/>
  </mergeCells>
  <pageMargins left="0.75" right="0.75" top="1" bottom="1" header="0.5" footer="0.5"/>
  <pageSetup orientation="portrait" horizontalDpi="4294967292" verticalDpi="4294967292"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3</vt:i4>
      </vt:variant>
      <vt:variant>
        <vt:lpstr>Rangos con nombre</vt:lpstr>
      </vt:variant>
      <vt:variant>
        <vt:i4>2</vt:i4>
      </vt:variant>
    </vt:vector>
  </HeadingPairs>
  <TitlesOfParts>
    <vt:vector size="5" baseType="lpstr">
      <vt:lpstr>Solicitud gráfica</vt:lpstr>
      <vt:lpstr>Ayuda</vt:lpstr>
      <vt:lpstr>Definición técnica de imagenes</vt:lpstr>
      <vt:lpstr>Formato</vt:lpstr>
      <vt:lpstr>Ubicación</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Lyz Marcela Bernal Gómez</cp:lastModifiedBy>
  <dcterms:created xsi:type="dcterms:W3CDTF">2014-07-01T23:43:25Z</dcterms:created>
  <dcterms:modified xsi:type="dcterms:W3CDTF">2016-05-04T02:03:56Z</dcterms:modified>
</cp:coreProperties>
</file>